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6600" firstSheet="1" activeTab="4"/>
  </bookViews>
  <sheets>
    <sheet name="Henfaes, UK" sheetId="1" r:id="rId1"/>
    <sheet name="Aber ITE, UK" sheetId="2" r:id="rId2"/>
    <sheet name="Tanuf, Oman" sheetId="3" r:id="rId3"/>
    <sheet name="GABABIS, Namibia" sheetId="4" r:id="rId4"/>
    <sheet name="Instructions" sheetId="5" r:id="rId5"/>
    <sheet name="Agric system Gababis" sheetId="6" r:id="rId6"/>
  </sheets>
  <definedNames>
    <definedName name="_Scenario_new_change" localSheetId="1" hidden="1">'Aber ITE, UK'!$F$5</definedName>
    <definedName name="_Scenario_new_change" localSheetId="0" hidden="1">'Henfaes, UK'!$F$5</definedName>
    <definedName name="_Scenario_new_change" localSheetId="2" hidden="1">'Tanuf, Oman'!$F$5</definedName>
    <definedName name="_scenchg_count" localSheetId="1" hidden="1">1</definedName>
    <definedName name="_scenchg_count" localSheetId="0" hidden="1">1</definedName>
    <definedName name="_scenchg_count" localSheetId="2" hidden="1">1</definedName>
    <definedName name="_scenchg1" localSheetId="1" hidden="1">'Aber ITE, UK'!$F$5</definedName>
    <definedName name="_scenchg1" localSheetId="0" hidden="1">'Henfaes, UK'!$F$5</definedName>
    <definedName name="_scenchg1" localSheetId="2" hidden="1">'Tanuf, Oman'!$F$5</definedName>
    <definedName name="scen_change" localSheetId="1" hidden="1">'Aber ITE, UK'!$F$5</definedName>
    <definedName name="scen_change" localSheetId="0" hidden="1">'Henfaes, UK'!$F$5</definedName>
    <definedName name="scen_change" localSheetId="2" hidden="1">'Tanuf, Oman'!$F$5</definedName>
    <definedName name="scen_date1" localSheetId="1" hidden="1">35107.9610648148</definedName>
    <definedName name="scen_date1" localSheetId="0" hidden="1">35107.9610648148</definedName>
    <definedName name="scen_date1" localSheetId="2" hidden="1">35107.9610648148</definedName>
    <definedName name="scen_name1" localSheetId="1" hidden="1">"roof"</definedName>
    <definedName name="scen_name1" localSheetId="0" hidden="1">"roof"</definedName>
    <definedName name="scen_name1" localSheetId="2" hidden="1">"roof"</definedName>
    <definedName name="scen_num" localSheetId="1" hidden="1">1</definedName>
    <definedName name="scen_num" localSheetId="0" hidden="1">1</definedName>
    <definedName name="scen_num" localSheetId="2" hidden="1">1</definedName>
    <definedName name="scen_result" localSheetId="1" hidden="1">'Aber ITE, UK'!$H$13:$H$24,'Aber ITE, UK'!$F$9</definedName>
    <definedName name="scen_result" localSheetId="0" hidden="1">'Henfaes, UK'!$H$13:$H$24,'Henfaes, UK'!$F$9</definedName>
    <definedName name="scen_result" localSheetId="2" hidden="1">'Tanuf, Oman'!$H$15:$H$26,'Tanuf, Oman'!$F$9</definedName>
    <definedName name="scen_user1" localSheetId="1" hidden="1">"Dave Lumley"</definedName>
    <definedName name="scen_user1" localSheetId="0" hidden="1">"Dave Lumley"</definedName>
    <definedName name="scen_user1" localSheetId="2" hidden="1">"Dave Lumley"</definedName>
    <definedName name="scen_value0" localSheetId="1" hidden="1">"200"</definedName>
    <definedName name="scen_value0" localSheetId="0" hidden="1">"200"</definedName>
    <definedName name="scen_value0" localSheetId="2" hidden="1">"200"</definedName>
    <definedName name="scen_value1" localSheetId="1" hidden="1">200</definedName>
    <definedName name="scen_value1" localSheetId="0" hidden="1">200</definedName>
    <definedName name="scen_value1" localSheetId="2" hidden="1">200</definedName>
    <definedName name="solver_adj" localSheetId="1" hidden="1">'Aber ITE, UK'!$F$5</definedName>
    <definedName name="solver_adj" localSheetId="0" hidden="1">'Henfaes, UK'!$F$5</definedName>
    <definedName name="solver_adj" localSheetId="2" hidden="1">'Tanuf, Oman'!$F$5</definedName>
    <definedName name="solver_drv" localSheetId="1" hidden="1">1</definedName>
    <definedName name="solver_drv" localSheetId="0" hidden="1">1</definedName>
    <definedName name="solver_drv" localSheetId="2" hidden="1">1</definedName>
    <definedName name="solver_est" localSheetId="1" hidden="1">1</definedName>
    <definedName name="solver_est" localSheetId="0" hidden="1">1</definedName>
    <definedName name="solver_est" localSheetId="2" hidden="1">1</definedName>
    <definedName name="solver_itr" localSheetId="1" hidden="1">100</definedName>
    <definedName name="solver_itr" localSheetId="0" hidden="1">100</definedName>
    <definedName name="solver_itr" localSheetId="2" hidden="1">100</definedName>
    <definedName name="solver_lhs1" localSheetId="1" hidden="1">'Aber ITE, UK'!$F$9</definedName>
    <definedName name="solver_lhs1" localSheetId="0" hidden="1">'Henfaes, UK'!$F$9</definedName>
    <definedName name="solver_lhs1" localSheetId="2" hidden="1">'Tanuf, Oman'!$F$9</definedName>
    <definedName name="solver_lin" localSheetId="1" hidden="1">0</definedName>
    <definedName name="solver_lin" localSheetId="0" hidden="1">0</definedName>
    <definedName name="solver_lin" localSheetId="2" hidden="1">0</definedName>
    <definedName name="solver_num" localSheetId="1" hidden="1">1</definedName>
    <definedName name="solver_num" localSheetId="0" hidden="1">1</definedName>
    <definedName name="solver_num" localSheetId="2" hidden="1">1</definedName>
    <definedName name="solver_nwt" localSheetId="1" hidden="1">1</definedName>
    <definedName name="solver_nwt" localSheetId="0" hidden="1">1</definedName>
    <definedName name="solver_nwt" localSheetId="2" hidden="1">1</definedName>
    <definedName name="solver_opt" localSheetId="1" hidden="1">'Aber ITE, UK'!$F$9</definedName>
    <definedName name="solver_opt" localSheetId="0" hidden="1">'Henfaes, UK'!$F$9</definedName>
    <definedName name="solver_opt" localSheetId="2" hidden="1">'Tanuf, Oman'!$F$9</definedName>
    <definedName name="solver_pre" localSheetId="1" hidden="1">0.000001</definedName>
    <definedName name="solver_pre" localSheetId="0" hidden="1">0.000001</definedName>
    <definedName name="solver_pre" localSheetId="2" hidden="1">0.000001</definedName>
    <definedName name="solver_rel1" localSheetId="1" hidden="1">2</definedName>
    <definedName name="solver_rel1" localSheetId="0" hidden="1">2</definedName>
    <definedName name="solver_rel1" localSheetId="2" hidden="1">2</definedName>
    <definedName name="solver_rhs1" localSheetId="1" hidden="1">'Aber ITE, UK'!$F$7</definedName>
    <definedName name="solver_rhs1" localSheetId="0" hidden="1">'Henfaes, UK'!$F$7</definedName>
    <definedName name="solver_rhs1" localSheetId="2" hidden="1">'Tanuf, Oman'!$F$7</definedName>
    <definedName name="solver_scl" localSheetId="1" hidden="1">0</definedName>
    <definedName name="solver_scl" localSheetId="0" hidden="1">0</definedName>
    <definedName name="solver_scl" localSheetId="2" hidden="1">0</definedName>
    <definedName name="solver_sho" localSheetId="1" hidden="1">0</definedName>
    <definedName name="solver_sho" localSheetId="0" hidden="1">0</definedName>
    <definedName name="solver_sho" localSheetId="2" hidden="1">0</definedName>
    <definedName name="solver_tim" localSheetId="1" hidden="1">100</definedName>
    <definedName name="solver_tim" localSheetId="0" hidden="1">100</definedName>
    <definedName name="solver_tim" localSheetId="2" hidden="1">100</definedName>
    <definedName name="solver_tmp" localSheetId="1" hidden="1">'Aber ITE, UK'!$F$7</definedName>
    <definedName name="solver_tmp" localSheetId="0" hidden="1">'Henfaes, UK'!$F$7</definedName>
    <definedName name="solver_tmp" localSheetId="2" hidden="1">'Tanuf, Oman'!$F$7</definedName>
    <definedName name="solver_tol" localSheetId="1" hidden="1">0.05</definedName>
    <definedName name="solver_tol" localSheetId="0" hidden="1">0.05</definedName>
    <definedName name="solver_tol" localSheetId="2" hidden="1">0.05</definedName>
    <definedName name="solver_typ" localSheetId="1" hidden="1">1</definedName>
    <definedName name="solver_typ" localSheetId="0" hidden="1">1</definedName>
    <definedName name="solver_typ" localSheetId="2" hidden="1">1</definedName>
    <definedName name="solver_val" localSheetId="1" hidden="1">0</definedName>
    <definedName name="solver_val" localSheetId="0" hidden="1">0</definedName>
    <definedName name="solver_val" localSheetId="2" hidden="1">0</definedName>
  </definedNames>
  <calcPr fullCalcOnLoad="1"/>
</workbook>
</file>

<file path=xl/sharedStrings.xml><?xml version="1.0" encoding="utf-8"?>
<sst xmlns="http://schemas.openxmlformats.org/spreadsheetml/2006/main" count="215" uniqueCount="58">
  <si>
    <t>Henfaes</t>
  </si>
  <si>
    <t>Variable Status</t>
  </si>
  <si>
    <t>Catchment Area (m2)</t>
  </si>
  <si>
    <t>Runoff coefficient(0-1)</t>
  </si>
  <si>
    <t>Consumption Rate (l/day)</t>
  </si>
  <si>
    <t xml:space="preserve">Water for </t>
  </si>
  <si>
    <t>Storage volume required (m3)</t>
  </si>
  <si>
    <t>Maximum Possible Daily Consumption Rate (l)</t>
  </si>
  <si>
    <t>Month</t>
  </si>
  <si>
    <t>Average Monthly Rainfall (mm)</t>
  </si>
  <si>
    <t>Cumulative Monthly Rainfall (mm)</t>
  </si>
  <si>
    <t>Runoff collected (m3)</t>
  </si>
  <si>
    <t>Cumulative Monthly Consumption (m3)</t>
  </si>
  <si>
    <t>Required Tank   Size    (m3)</t>
  </si>
  <si>
    <t>Sep</t>
  </si>
  <si>
    <t>Feb</t>
  </si>
  <si>
    <t>Oct</t>
  </si>
  <si>
    <t>Mar</t>
  </si>
  <si>
    <t>Nov</t>
  </si>
  <si>
    <t>Apr</t>
  </si>
  <si>
    <t>Dec</t>
  </si>
  <si>
    <t>May</t>
  </si>
  <si>
    <t>Jan</t>
  </si>
  <si>
    <t>Jun</t>
  </si>
  <si>
    <t>Jul</t>
  </si>
  <si>
    <t>Aug</t>
  </si>
  <si>
    <t>Aber ITE</t>
  </si>
  <si>
    <t>Wadi Tanuf</t>
  </si>
  <si>
    <t>Recommended Catchment Size (m2)</t>
  </si>
  <si>
    <t>Gababis Namibia</t>
  </si>
  <si>
    <t>Runoff coefficient (1-0)</t>
  </si>
  <si>
    <t>Required Tank Size (m3)</t>
  </si>
  <si>
    <t>First month of consumption</t>
  </si>
  <si>
    <t>Last month of Consumption</t>
  </si>
  <si>
    <t>Crop Coefficient</t>
  </si>
  <si>
    <t>Evaporation Rate</t>
  </si>
  <si>
    <t>Consumption Rate (mm/day)</t>
  </si>
  <si>
    <t>Cropping Area (m2)</t>
  </si>
  <si>
    <t>Total Daily crop water consumption (m3)</t>
  </si>
  <si>
    <t>Depth of soil (m)</t>
  </si>
  <si>
    <t>AWC (%)</t>
  </si>
  <si>
    <t xml:space="preserve">Usable Soil Water Storage Capacity (allowable moisture stress) (mm) </t>
  </si>
  <si>
    <t>Crop Water Stress</t>
  </si>
  <si>
    <t>Depth of water applied in excess of FC (mm)</t>
  </si>
  <si>
    <t>Planting month number</t>
  </si>
  <si>
    <t>harvesting month number</t>
  </si>
  <si>
    <t>Monthly Domestic Water Harvesting model</t>
  </si>
  <si>
    <t>Monthly Domestic Water Harvesting Model</t>
  </si>
  <si>
    <t>Monthly Arable Water Harvesting model</t>
  </si>
  <si>
    <t>Initail water requirement to bring soil to FC (mm)</t>
  </si>
  <si>
    <t>Allowable Crop Stress (fraction of AWC)</t>
  </si>
  <si>
    <t>Crop Available Soil Moisture (mm)</t>
  </si>
  <si>
    <t>(model assumes that soils will be at Wilting Pointat start of growing season)</t>
  </si>
  <si>
    <t>people</t>
  </si>
  <si>
    <t xml:space="preserve"> Runoff collected (mm)</t>
  </si>
  <si>
    <t>Cumulative Depth of water available to crop (mm)</t>
  </si>
  <si>
    <t>Cumulative Monthly crop water use (mm)</t>
  </si>
  <si>
    <t>Water in excess of AWC (mm)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</si>
</sst>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numFmt numFmtId="174" formatCode="0.0"/>
  </numFmts>
  <fonts count="8">
    <font>
      <sz val="10"/>
      <name val="MS Sans Serif"/>
      <family val="0"/>
    </font>
    <font>
      <b/>
      <sz val="10"/>
      <name val="MS Sans Serif"/>
      <family val="0"/>
    </font>
    <font>
      <i/>
      <sz val="10"/>
      <name val="MS Sans Serif"/>
      <family val="0"/>
    </font>
    <font>
      <b/>
      <i/>
      <sz val="10"/>
      <name val="MS Sans Serif"/>
      <family val="0"/>
    </font>
    <font>
      <b/>
      <sz val="18"/>
      <name val="MS Sans Serif"/>
      <family val="0"/>
    </font>
    <font>
      <b/>
      <sz val="12"/>
      <name val="MS Sans Serif"/>
      <family val="0"/>
    </font>
    <font>
      <sz val="10"/>
      <color indexed="8"/>
      <name val="MS Sans Serif"/>
      <family val="2"/>
    </font>
    <font>
      <sz val="18"/>
      <name val="MS Sans Serif"/>
      <family val="2"/>
    </font>
  </fonts>
  <fills count="22">
    <fill>
      <patternFill/>
    </fill>
    <fill>
      <patternFill patternType="gray125"/>
    </fill>
    <fill>
      <patternFill patternType="mediumGray">
        <fgColor indexed="14"/>
      </patternFill>
    </fill>
    <fill>
      <patternFill patternType="solid">
        <fgColor indexed="14"/>
        <bgColor indexed="64"/>
      </patternFill>
    </fill>
    <fill>
      <patternFill patternType="mediumGray">
        <fgColor indexed="14"/>
        <bgColor indexed="33"/>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
      <patternFill patternType="solid">
        <fgColor indexed="34"/>
        <bgColor indexed="64"/>
      </patternFill>
    </fill>
    <fill>
      <patternFill patternType="solid">
        <fgColor indexed="11"/>
        <bgColor indexed="64"/>
      </patternFill>
    </fill>
    <fill>
      <patternFill patternType="gray125">
        <bgColor indexed="11"/>
      </patternFill>
    </fill>
    <fill>
      <patternFill patternType="solid">
        <fgColor indexed="11"/>
        <bgColor indexed="64"/>
      </patternFill>
    </fill>
    <fill>
      <patternFill patternType="solid">
        <fgColor indexed="34"/>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46"/>
        <bgColor indexed="64"/>
      </patternFill>
    </fill>
    <fill>
      <patternFill patternType="gray125">
        <bgColor indexed="9"/>
      </patternFill>
    </fill>
    <fill>
      <patternFill patternType="solid">
        <fgColor indexed="33"/>
        <bgColor indexed="64"/>
      </patternFill>
    </fill>
    <fill>
      <patternFill patternType="solid">
        <fgColor indexed="15"/>
        <bgColor indexed="64"/>
      </patternFill>
    </fill>
    <fill>
      <patternFill patternType="solid">
        <fgColor indexed="65"/>
        <bgColor indexed="64"/>
      </patternFill>
    </fill>
    <fill>
      <patternFill patternType="solid">
        <fgColor indexed="9"/>
        <bgColor indexed="64"/>
      </patternFill>
    </fill>
  </fills>
  <borders count="46">
    <border>
      <left/>
      <right/>
      <top/>
      <bottom/>
      <diagonal/>
    </border>
    <border>
      <left style="thick"/>
      <right>
        <color indexed="63"/>
      </right>
      <top style="thick"/>
      <bottom style="thick"/>
    </border>
    <border>
      <left style="thin"/>
      <right>
        <color indexed="63"/>
      </right>
      <top style="thick"/>
      <bottom style="thick"/>
    </border>
    <border>
      <left style="thin"/>
      <right style="thick"/>
      <top style="thick"/>
      <bottom style="thick"/>
    </border>
    <border>
      <left style="thick"/>
      <right>
        <color indexed="63"/>
      </right>
      <top>
        <color indexed="63"/>
      </top>
      <bottom style="thin"/>
    </border>
    <border>
      <left style="thin"/>
      <right>
        <color indexed="63"/>
      </right>
      <top>
        <color indexed="63"/>
      </top>
      <bottom style="thin"/>
    </border>
    <border>
      <left style="thin"/>
      <right style="thick"/>
      <top>
        <color indexed="63"/>
      </top>
      <bottom style="thin"/>
    </border>
    <border>
      <left style="thin"/>
      <right>
        <color indexed="63"/>
      </right>
      <top>
        <color indexed="63"/>
      </top>
      <bottom style="thick"/>
    </border>
    <border>
      <left style="thin"/>
      <right style="thick"/>
      <top>
        <color indexed="63"/>
      </top>
      <bottom style="thick"/>
    </border>
    <border>
      <left style="medium"/>
      <right>
        <color indexed="63"/>
      </right>
      <top style="medium"/>
      <bottom style="medium"/>
    </border>
    <border>
      <left>
        <color indexed="63"/>
      </left>
      <right style="medium"/>
      <top style="medium"/>
      <bottom style="medium"/>
    </border>
    <border>
      <left style="thick"/>
      <right>
        <color indexed="63"/>
      </right>
      <top>
        <color indexed="63"/>
      </top>
      <bottom style="thick"/>
    </border>
    <border>
      <left>
        <color indexed="63"/>
      </left>
      <right>
        <color indexed="63"/>
      </right>
      <top style="medium"/>
      <bottom style="mediu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style="thin"/>
      <right style="medium"/>
      <top style="thin"/>
      <bottom style="thin"/>
    </border>
    <border>
      <left style="thin"/>
      <right style="medium"/>
      <top>
        <color indexed="63"/>
      </top>
      <bottom style="thin"/>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
      <left style="medium"/>
      <right style="medium"/>
      <top style="thin"/>
      <bottom style="thin"/>
    </border>
    <border>
      <left style="medium"/>
      <right style="medium"/>
      <top style="medium"/>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0" fillId="1" borderId="0" xfId="0" applyFill="1" applyAlignment="1" applyProtection="1">
      <alignment/>
      <protection/>
    </xf>
    <xf numFmtId="0" fontId="4" fillId="1" borderId="0" xfId="0" applyFont="1" applyFill="1" applyAlignment="1" applyProtection="1">
      <alignment/>
      <protection/>
    </xf>
    <xf numFmtId="0" fontId="0" fillId="1" borderId="0" xfId="0" applyFill="1" applyAlignment="1">
      <alignment/>
    </xf>
    <xf numFmtId="0" fontId="0" fillId="2" borderId="1" xfId="0" applyFill="1" applyBorder="1" applyAlignment="1" applyProtection="1">
      <alignment horizontal="centerContinuous" wrapText="1"/>
      <protection/>
    </xf>
    <xf numFmtId="0" fontId="0" fillId="2" borderId="2" xfId="0" applyFill="1" applyBorder="1" applyAlignment="1" applyProtection="1">
      <alignment horizontal="centerContinuous" wrapText="1"/>
      <protection/>
    </xf>
    <xf numFmtId="0" fontId="0" fillId="3" borderId="2" xfId="0" applyFill="1" applyBorder="1" applyAlignment="1" applyProtection="1">
      <alignment horizontal="centerContinuous" wrapText="1"/>
      <protection/>
    </xf>
    <xf numFmtId="0" fontId="0" fillId="3" borderId="3" xfId="0" applyFill="1" applyBorder="1" applyAlignment="1" applyProtection="1">
      <alignment horizontal="centerContinuous" wrapText="1"/>
      <protection/>
    </xf>
    <xf numFmtId="0" fontId="0" fillId="2" borderId="4" xfId="0" applyFill="1" applyBorder="1" applyAlignment="1" applyProtection="1">
      <alignment/>
      <protection/>
    </xf>
    <xf numFmtId="0" fontId="0" fillId="2" borderId="5" xfId="0" applyFill="1" applyBorder="1" applyAlignment="1" applyProtection="1">
      <alignment/>
      <protection/>
    </xf>
    <xf numFmtId="0" fontId="0" fillId="3" borderId="5" xfId="0" applyFill="1" applyBorder="1" applyAlignment="1" applyProtection="1">
      <alignment/>
      <protection/>
    </xf>
    <xf numFmtId="0" fontId="0" fillId="3" borderId="6" xfId="0" applyFill="1" applyBorder="1" applyAlignment="1" applyProtection="1">
      <alignment/>
      <protection/>
    </xf>
    <xf numFmtId="2" fontId="0" fillId="3" borderId="5" xfId="0" applyNumberFormat="1" applyFill="1" applyBorder="1" applyAlignment="1" applyProtection="1">
      <alignment/>
      <protection/>
    </xf>
    <xf numFmtId="2" fontId="0" fillId="3" borderId="6" xfId="0" applyNumberFormat="1" applyFill="1" applyBorder="1" applyAlignment="1" applyProtection="1">
      <alignment/>
      <protection/>
    </xf>
    <xf numFmtId="2" fontId="0" fillId="3" borderId="7" xfId="0" applyNumberFormat="1" applyFill="1" applyBorder="1" applyAlignment="1" applyProtection="1">
      <alignment/>
      <protection/>
    </xf>
    <xf numFmtId="2" fontId="0" fillId="3" borderId="8" xfId="0" applyNumberFormat="1" applyFill="1" applyBorder="1" applyAlignment="1" applyProtection="1">
      <alignment/>
      <protection/>
    </xf>
    <xf numFmtId="0" fontId="0" fillId="0" borderId="0" xfId="0" applyAlignment="1" applyProtection="1">
      <alignment/>
      <protection/>
    </xf>
    <xf numFmtId="0" fontId="0" fillId="4" borderId="2" xfId="0" applyFill="1" applyBorder="1" applyAlignment="1" applyProtection="1">
      <alignment horizontal="centerContinuous" wrapText="1"/>
      <protection/>
    </xf>
    <xf numFmtId="2" fontId="0" fillId="4" borderId="5" xfId="0" applyNumberFormat="1" applyFill="1" applyBorder="1" applyAlignment="1" applyProtection="1">
      <alignment/>
      <protection locked="0"/>
    </xf>
    <xf numFmtId="0" fontId="0" fillId="5" borderId="9" xfId="0" applyFill="1" applyBorder="1" applyAlignment="1" applyProtection="1">
      <alignment/>
      <protection/>
    </xf>
    <xf numFmtId="0" fontId="0" fillId="5" borderId="10" xfId="0" applyFill="1" applyBorder="1" applyAlignment="1" applyProtection="1">
      <alignment/>
      <protection/>
    </xf>
    <xf numFmtId="0" fontId="0" fillId="6" borderId="4" xfId="0" applyFill="1" applyBorder="1" applyAlignment="1" applyProtection="1">
      <alignment/>
      <protection locked="0"/>
    </xf>
    <xf numFmtId="0" fontId="0" fillId="6" borderId="5" xfId="0" applyFill="1" applyBorder="1" applyAlignment="1" applyProtection="1">
      <alignment/>
      <protection locked="0"/>
    </xf>
    <xf numFmtId="2" fontId="0" fillId="6" borderId="5" xfId="0" applyNumberFormat="1" applyFill="1" applyBorder="1" applyAlignment="1" applyProtection="1">
      <alignment/>
      <protection locked="0"/>
    </xf>
    <xf numFmtId="0" fontId="0" fillId="6" borderId="11" xfId="0" applyFill="1" applyBorder="1" applyAlignment="1" applyProtection="1">
      <alignment/>
      <protection locked="0"/>
    </xf>
    <xf numFmtId="0" fontId="0" fillId="6" borderId="7" xfId="0" applyFill="1" applyBorder="1" applyAlignment="1" applyProtection="1">
      <alignment/>
      <protection locked="0"/>
    </xf>
    <xf numFmtId="2" fontId="0" fillId="7" borderId="5" xfId="0" applyNumberFormat="1" applyFill="1" applyBorder="1" applyAlignment="1" applyProtection="1">
      <alignment/>
      <protection locked="0"/>
    </xf>
    <xf numFmtId="0" fontId="0" fillId="8" borderId="10" xfId="0" applyFill="1" applyBorder="1" applyAlignment="1" applyProtection="1">
      <alignment/>
      <protection/>
    </xf>
    <xf numFmtId="0" fontId="0" fillId="8" borderId="12" xfId="0" applyFill="1" applyBorder="1" applyAlignment="1" applyProtection="1">
      <alignment/>
      <protection/>
    </xf>
    <xf numFmtId="0" fontId="0" fillId="2" borderId="13" xfId="0" applyFill="1" applyBorder="1" applyAlignment="1" applyProtection="1">
      <alignment/>
      <protection/>
    </xf>
    <xf numFmtId="0" fontId="0" fillId="2" borderId="14" xfId="0" applyFill="1" applyBorder="1" applyAlignment="1" applyProtection="1">
      <alignment/>
      <protection/>
    </xf>
    <xf numFmtId="0" fontId="0" fillId="3" borderId="14" xfId="0" applyFill="1" applyBorder="1" applyAlignment="1" applyProtection="1">
      <alignment/>
      <protection/>
    </xf>
    <xf numFmtId="0" fontId="0" fillId="4" borderId="14" xfId="0" applyFill="1" applyBorder="1" applyAlignment="1" applyProtection="1">
      <alignment/>
      <protection/>
    </xf>
    <xf numFmtId="0" fontId="0" fillId="3" borderId="15" xfId="0" applyFill="1" applyBorder="1" applyAlignment="1" applyProtection="1">
      <alignment/>
      <protection/>
    </xf>
    <xf numFmtId="0" fontId="0" fillId="6" borderId="16" xfId="0" applyFill="1" applyBorder="1" applyAlignment="1" applyProtection="1">
      <alignment/>
      <protection locked="0"/>
    </xf>
    <xf numFmtId="2" fontId="0" fillId="3" borderId="17" xfId="0" applyNumberFormat="1" applyFill="1" applyBorder="1" applyAlignment="1">
      <alignment/>
    </xf>
    <xf numFmtId="2" fontId="0" fillId="3" borderId="18" xfId="0" applyNumberFormat="1" applyFill="1" applyBorder="1" applyAlignment="1" applyProtection="1">
      <alignment/>
      <protection/>
    </xf>
    <xf numFmtId="0" fontId="0" fillId="6" borderId="19" xfId="0" applyFill="1" applyBorder="1" applyAlignment="1" applyProtection="1">
      <alignment/>
      <protection locked="0"/>
    </xf>
    <xf numFmtId="2" fontId="0" fillId="6" borderId="20" xfId="0" applyNumberFormat="1" applyFill="1" applyBorder="1" applyAlignment="1" applyProtection="1">
      <alignment/>
      <protection locked="0"/>
    </xf>
    <xf numFmtId="2" fontId="0" fillId="3" borderId="20" xfId="0" applyNumberFormat="1" applyFill="1" applyBorder="1" applyAlignment="1" applyProtection="1">
      <alignment/>
      <protection/>
    </xf>
    <xf numFmtId="2" fontId="0" fillId="4" borderId="20" xfId="0" applyNumberFormat="1" applyFill="1" applyBorder="1" applyAlignment="1" applyProtection="1">
      <alignment/>
      <protection locked="0"/>
    </xf>
    <xf numFmtId="2" fontId="0" fillId="3" borderId="21" xfId="0" applyNumberFormat="1" applyFill="1" applyBorder="1" applyAlignment="1" applyProtection="1">
      <alignment/>
      <protection/>
    </xf>
    <xf numFmtId="0" fontId="0" fillId="2" borderId="9" xfId="0" applyFill="1" applyBorder="1" applyAlignment="1" applyProtection="1">
      <alignment horizontal="centerContinuous" wrapText="1"/>
      <protection/>
    </xf>
    <xf numFmtId="0" fontId="0" fillId="2" borderId="22" xfId="0" applyFill="1" applyBorder="1" applyAlignment="1" applyProtection="1">
      <alignment horizontal="centerContinuous" wrapText="1"/>
      <protection/>
    </xf>
    <xf numFmtId="0" fontId="0" fillId="3" borderId="22" xfId="0" applyFill="1" applyBorder="1" applyAlignment="1" applyProtection="1">
      <alignment horizontal="centerContinuous" wrapText="1"/>
      <protection/>
    </xf>
    <xf numFmtId="0" fontId="0" fillId="4" borderId="22" xfId="0" applyFill="1" applyBorder="1" applyAlignment="1" applyProtection="1">
      <alignment horizontal="centerContinuous" wrapText="1"/>
      <protection/>
    </xf>
    <xf numFmtId="0" fontId="0" fillId="3" borderId="23" xfId="0" applyFill="1" applyBorder="1" applyAlignment="1">
      <alignment horizontal="centerContinuous" wrapText="1"/>
    </xf>
    <xf numFmtId="0" fontId="0" fillId="9" borderId="13" xfId="0" applyFill="1" applyBorder="1" applyAlignment="1" applyProtection="1">
      <alignment/>
      <protection/>
    </xf>
    <xf numFmtId="0" fontId="0" fillId="9" borderId="24" xfId="0" applyFill="1" applyBorder="1" applyAlignment="1" applyProtection="1">
      <alignment/>
      <protection/>
    </xf>
    <xf numFmtId="0" fontId="0" fillId="8" borderId="24" xfId="0" applyFill="1" applyBorder="1" applyAlignment="1" applyProtection="1">
      <alignment/>
      <protection/>
    </xf>
    <xf numFmtId="0" fontId="0" fillId="8" borderId="25" xfId="0" applyFill="1" applyBorder="1" applyAlignment="1" applyProtection="1">
      <alignment/>
      <protection/>
    </xf>
    <xf numFmtId="0" fontId="0" fillId="1" borderId="26" xfId="0" applyFill="1" applyBorder="1" applyAlignment="1" applyProtection="1">
      <alignment/>
      <protection/>
    </xf>
    <xf numFmtId="0" fontId="0" fillId="9" borderId="27" xfId="0" applyFill="1" applyBorder="1" applyAlignment="1" applyProtection="1">
      <alignment/>
      <protection/>
    </xf>
    <xf numFmtId="0" fontId="0" fillId="9" borderId="28" xfId="0" applyFill="1" applyBorder="1" applyAlignment="1" applyProtection="1">
      <alignment/>
      <protection/>
    </xf>
    <xf numFmtId="0" fontId="0" fillId="5" borderId="28" xfId="0" applyFill="1" applyBorder="1" applyAlignment="1" applyProtection="1">
      <alignment/>
      <protection/>
    </xf>
    <xf numFmtId="0" fontId="0" fillId="8" borderId="28" xfId="0" applyFill="1" applyBorder="1" applyAlignment="1" applyProtection="1">
      <alignment/>
      <protection/>
    </xf>
    <xf numFmtId="0" fontId="0" fillId="8" borderId="29" xfId="0" applyFill="1" applyBorder="1" applyAlignment="1" applyProtection="1">
      <alignment/>
      <protection/>
    </xf>
    <xf numFmtId="0" fontId="0" fillId="9" borderId="27" xfId="0" applyFill="1" applyBorder="1" applyAlignment="1" applyProtection="1">
      <alignment/>
      <protection/>
    </xf>
    <xf numFmtId="0" fontId="0" fillId="9" borderId="28" xfId="0" applyFill="1" applyBorder="1" applyAlignment="1" applyProtection="1">
      <alignment/>
      <protection/>
    </xf>
    <xf numFmtId="0" fontId="0" fillId="1" borderId="28" xfId="0" applyFill="1" applyBorder="1" applyAlignment="1" applyProtection="1">
      <alignment/>
      <protection/>
    </xf>
    <xf numFmtId="0" fontId="0" fillId="9" borderId="29" xfId="0" applyFill="1" applyBorder="1" applyAlignment="1" applyProtection="1">
      <alignment/>
      <protection/>
    </xf>
    <xf numFmtId="0" fontId="0" fillId="10" borderId="28" xfId="0" applyFill="1" applyBorder="1" applyAlignment="1" applyProtection="1">
      <alignment/>
      <protection/>
    </xf>
    <xf numFmtId="2" fontId="0" fillId="11" borderId="19" xfId="0" applyNumberFormat="1" applyFill="1" applyBorder="1" applyAlignment="1" applyProtection="1">
      <alignment horizontal="centerContinuous" wrapText="1"/>
      <protection/>
    </xf>
    <xf numFmtId="2" fontId="0" fillId="11" borderId="26" xfId="0" applyNumberFormat="1" applyFill="1" applyBorder="1" applyAlignment="1" applyProtection="1">
      <alignment horizontal="centerContinuous" wrapText="1"/>
      <protection/>
    </xf>
    <xf numFmtId="0" fontId="0" fillId="11" borderId="26" xfId="0" applyFill="1" applyBorder="1" applyAlignment="1" applyProtection="1">
      <alignment horizontal="centerContinuous" wrapText="1"/>
      <protection/>
    </xf>
    <xf numFmtId="2" fontId="0" fillId="11" borderId="26" xfId="0" applyNumberFormat="1" applyFill="1" applyBorder="1" applyAlignment="1" applyProtection="1">
      <alignment/>
      <protection/>
    </xf>
    <xf numFmtId="0" fontId="0" fillId="5" borderId="12" xfId="0" applyFill="1" applyBorder="1" applyAlignment="1" applyProtection="1">
      <alignment/>
      <protection/>
    </xf>
    <xf numFmtId="0" fontId="0" fillId="5" borderId="29" xfId="0" applyFill="1" applyBorder="1" applyAlignment="1" applyProtection="1">
      <alignment/>
      <protection/>
    </xf>
    <xf numFmtId="0" fontId="0" fillId="5" borderId="28" xfId="0" applyFill="1" applyBorder="1" applyAlignment="1">
      <alignment/>
    </xf>
    <xf numFmtId="0" fontId="0" fillId="11" borderId="30" xfId="0" applyFill="1" applyBorder="1" applyAlignment="1" applyProtection="1">
      <alignment horizontal="centerContinuous" wrapText="1"/>
      <protection/>
    </xf>
    <xf numFmtId="0" fontId="0" fillId="9" borderId="29" xfId="0" applyFill="1" applyBorder="1" applyAlignment="1" applyProtection="1">
      <alignment/>
      <protection/>
    </xf>
    <xf numFmtId="0" fontId="0" fillId="9" borderId="25" xfId="0" applyFill="1" applyBorder="1" applyAlignment="1" applyProtection="1">
      <alignment/>
      <protection/>
    </xf>
    <xf numFmtId="2" fontId="0" fillId="0" borderId="31" xfId="0" applyNumberFormat="1" applyFill="1" applyBorder="1" applyAlignment="1" applyProtection="1">
      <alignment/>
      <protection locked="0"/>
    </xf>
    <xf numFmtId="1" fontId="0" fillId="0" borderId="32" xfId="0" applyNumberFormat="1" applyFill="1" applyBorder="1" applyAlignment="1" applyProtection="1">
      <alignment/>
      <protection locked="0"/>
    </xf>
    <xf numFmtId="1" fontId="0" fillId="0" borderId="31" xfId="0" applyNumberFormat="1" applyFill="1" applyBorder="1" applyAlignment="1" applyProtection="1">
      <alignment/>
      <protection locked="0"/>
    </xf>
    <xf numFmtId="1" fontId="0" fillId="12" borderId="31" xfId="0" applyNumberFormat="1" applyFill="1" applyBorder="1" applyAlignment="1" applyProtection="1">
      <alignment/>
      <protection/>
    </xf>
    <xf numFmtId="1" fontId="0" fillId="8" borderId="33" xfId="0" applyNumberFormat="1" applyFill="1" applyBorder="1" applyAlignment="1" applyProtection="1">
      <alignment/>
      <protection/>
    </xf>
    <xf numFmtId="1" fontId="0" fillId="13" borderId="32" xfId="0" applyNumberFormat="1" applyFill="1" applyBorder="1" applyAlignment="1" applyProtection="1">
      <alignment/>
      <protection locked="0"/>
    </xf>
    <xf numFmtId="1" fontId="0" fillId="13" borderId="31" xfId="0" applyNumberFormat="1" applyFill="1" applyBorder="1" applyAlignment="1" applyProtection="1">
      <alignment/>
      <protection locked="0"/>
    </xf>
    <xf numFmtId="1" fontId="0" fillId="5" borderId="31" xfId="0" applyNumberFormat="1" applyFill="1" applyBorder="1" applyAlignment="1" applyProtection="1">
      <alignment/>
      <protection/>
    </xf>
    <xf numFmtId="1" fontId="0" fillId="14" borderId="33" xfId="0" applyNumberFormat="1" applyFill="1" applyBorder="1" applyAlignment="1" applyProtection="1">
      <alignment/>
      <protection/>
    </xf>
    <xf numFmtId="2" fontId="0" fillId="13" borderId="31" xfId="0" applyNumberFormat="1" applyFill="1" applyBorder="1" applyAlignment="1" applyProtection="1">
      <alignment/>
      <protection locked="0"/>
    </xf>
    <xf numFmtId="0" fontId="0" fillId="8" borderId="13" xfId="0" applyFill="1" applyBorder="1" applyAlignment="1" applyProtection="1">
      <alignment/>
      <protection/>
    </xf>
    <xf numFmtId="0" fontId="0" fillId="8" borderId="27" xfId="0" applyFill="1" applyBorder="1" applyAlignment="1" applyProtection="1">
      <alignment/>
      <protection/>
    </xf>
    <xf numFmtId="0" fontId="0" fillId="8" borderId="34" xfId="0" applyFill="1" applyBorder="1" applyAlignment="1" applyProtection="1">
      <alignment/>
      <protection/>
    </xf>
    <xf numFmtId="0" fontId="0" fillId="8" borderId="35" xfId="0" applyFill="1" applyBorder="1" applyAlignment="1" applyProtection="1">
      <alignment/>
      <protection/>
    </xf>
    <xf numFmtId="0" fontId="0" fillId="8" borderId="36" xfId="0" applyFill="1" applyBorder="1" applyAlignment="1" applyProtection="1">
      <alignment/>
      <protection/>
    </xf>
    <xf numFmtId="2" fontId="0" fillId="8" borderId="28" xfId="0" applyNumberFormat="1" applyFill="1" applyBorder="1" applyAlignment="1" applyProtection="1">
      <alignment horizontal="center"/>
      <protection/>
    </xf>
    <xf numFmtId="0" fontId="0" fillId="5" borderId="13" xfId="0" applyFill="1" applyBorder="1" applyAlignment="1" applyProtection="1">
      <alignment/>
      <protection/>
    </xf>
    <xf numFmtId="0" fontId="0" fillId="5" borderId="24" xfId="0" applyFill="1" applyBorder="1" applyAlignment="1" applyProtection="1">
      <alignment/>
      <protection/>
    </xf>
    <xf numFmtId="0" fontId="0" fillId="5" borderId="25" xfId="0" applyFill="1" applyBorder="1" applyAlignment="1" applyProtection="1">
      <alignment/>
      <protection/>
    </xf>
    <xf numFmtId="0" fontId="0" fillId="5" borderId="27" xfId="0" applyFill="1" applyBorder="1" applyAlignment="1" applyProtection="1">
      <alignment/>
      <protection/>
    </xf>
    <xf numFmtId="0" fontId="0" fillId="5" borderId="34" xfId="0" applyFill="1" applyBorder="1" applyAlignment="1" applyProtection="1">
      <alignment/>
      <protection/>
    </xf>
    <xf numFmtId="0" fontId="0" fillId="5" borderId="35" xfId="0" applyFill="1" applyBorder="1" applyAlignment="1" applyProtection="1">
      <alignment/>
      <protection/>
    </xf>
    <xf numFmtId="0" fontId="0" fillId="5" borderId="36" xfId="0" applyFill="1" applyBorder="1" applyAlignment="1" applyProtection="1">
      <alignment/>
      <protection/>
    </xf>
    <xf numFmtId="173" fontId="0" fillId="15" borderId="27" xfId="0" applyNumberFormat="1" applyFill="1" applyBorder="1" applyAlignment="1" applyProtection="1">
      <alignment horizontal="center"/>
      <protection hidden="1"/>
    </xf>
    <xf numFmtId="2" fontId="0" fillId="15" borderId="28" xfId="0" applyNumberFormat="1" applyFill="1" applyBorder="1" applyAlignment="1" applyProtection="1">
      <alignment horizontal="centerContinuous"/>
      <protection hidden="1"/>
    </xf>
    <xf numFmtId="0" fontId="0" fillId="15" borderId="29" xfId="0" applyFill="1" applyBorder="1" applyAlignment="1" applyProtection="1">
      <alignment/>
      <protection hidden="1"/>
    </xf>
    <xf numFmtId="0" fontId="0" fillId="2" borderId="37" xfId="0" applyFill="1" applyBorder="1" applyAlignment="1" applyProtection="1">
      <alignment/>
      <protection/>
    </xf>
    <xf numFmtId="0" fontId="0" fillId="3" borderId="37" xfId="0" applyFill="1" applyBorder="1" applyAlignment="1" applyProtection="1">
      <alignment/>
      <protection/>
    </xf>
    <xf numFmtId="0" fontId="0" fillId="4" borderId="37" xfId="0" applyFill="1" applyBorder="1" applyAlignment="1" applyProtection="1">
      <alignment/>
      <protection/>
    </xf>
    <xf numFmtId="0" fontId="0" fillId="6" borderId="37" xfId="0" applyFill="1" applyBorder="1" applyAlignment="1" applyProtection="1">
      <alignment/>
      <protection locked="0"/>
    </xf>
    <xf numFmtId="2" fontId="0" fillId="6" borderId="37" xfId="0" applyNumberFormat="1" applyFill="1" applyBorder="1" applyAlignment="1" applyProtection="1">
      <alignment/>
      <protection locked="0"/>
    </xf>
    <xf numFmtId="2" fontId="0" fillId="3" borderId="37" xfId="0" applyNumberFormat="1" applyFill="1" applyBorder="1" applyAlignment="1" applyProtection="1">
      <alignment/>
      <protection/>
    </xf>
    <xf numFmtId="2" fontId="0" fillId="4" borderId="37" xfId="0" applyNumberFormat="1" applyFill="1" applyBorder="1" applyAlignment="1" applyProtection="1">
      <alignment/>
      <protection locked="0"/>
    </xf>
    <xf numFmtId="2" fontId="0" fillId="3" borderId="37" xfId="0" applyNumberFormat="1" applyFill="1" applyBorder="1" applyAlignment="1">
      <alignment/>
    </xf>
    <xf numFmtId="2" fontId="0" fillId="7" borderId="37" xfId="0" applyNumberFormat="1" applyFill="1" applyBorder="1" applyAlignment="1" applyProtection="1">
      <alignment/>
      <protection locked="0"/>
    </xf>
    <xf numFmtId="0" fontId="0" fillId="0" borderId="37" xfId="0" applyBorder="1" applyAlignment="1">
      <alignment/>
    </xf>
    <xf numFmtId="2" fontId="0" fillId="0" borderId="37" xfId="0" applyNumberFormat="1" applyBorder="1" applyAlignment="1">
      <alignment/>
    </xf>
    <xf numFmtId="0" fontId="1" fillId="16" borderId="38" xfId="0" applyFont="1" applyFill="1" applyBorder="1" applyAlignment="1" applyProtection="1">
      <alignment/>
      <protection/>
    </xf>
    <xf numFmtId="0" fontId="0" fillId="16" borderId="39" xfId="0" applyFill="1" applyBorder="1" applyAlignment="1" applyProtection="1">
      <alignment/>
      <protection/>
    </xf>
    <xf numFmtId="0" fontId="0" fillId="0" borderId="39" xfId="0" applyFill="1" applyBorder="1" applyAlignment="1" applyProtection="1">
      <alignment/>
      <protection/>
    </xf>
    <xf numFmtId="0" fontId="0" fillId="16" borderId="40" xfId="0" applyFill="1" applyBorder="1" applyAlignment="1" applyProtection="1">
      <alignment/>
      <protection/>
    </xf>
    <xf numFmtId="0" fontId="1" fillId="16" borderId="19" xfId="0" applyFont="1" applyFill="1" applyBorder="1" applyAlignment="1" applyProtection="1">
      <alignment/>
      <protection/>
    </xf>
    <xf numFmtId="0" fontId="0" fillId="16" borderId="26" xfId="0" applyFill="1" applyBorder="1" applyAlignment="1" applyProtection="1">
      <alignment/>
      <protection/>
    </xf>
    <xf numFmtId="0" fontId="0" fillId="0" borderId="26" xfId="0" applyFill="1" applyBorder="1" applyAlignment="1" applyProtection="1">
      <alignment/>
      <protection/>
    </xf>
    <xf numFmtId="0" fontId="0" fillId="16" borderId="30" xfId="0" applyFill="1" applyBorder="1" applyAlignment="1" applyProtection="1">
      <alignment/>
      <protection/>
    </xf>
    <xf numFmtId="0" fontId="0" fillId="4" borderId="32" xfId="0" applyFill="1" applyBorder="1" applyAlignment="1" applyProtection="1">
      <alignment/>
      <protection/>
    </xf>
    <xf numFmtId="2" fontId="0" fillId="4" borderId="41" xfId="0" applyNumberFormat="1" applyFill="1" applyBorder="1" applyAlignment="1" applyProtection="1">
      <alignment/>
      <protection/>
    </xf>
    <xf numFmtId="2" fontId="0" fillId="4" borderId="33" xfId="0" applyNumberFormat="1" applyFill="1" applyBorder="1" applyAlignment="1" applyProtection="1">
      <alignment/>
      <protection/>
    </xf>
    <xf numFmtId="2" fontId="0" fillId="0" borderId="32" xfId="0" applyNumberFormat="1" applyFill="1" applyBorder="1" applyAlignment="1" applyProtection="1">
      <alignment/>
      <protection locked="0"/>
    </xf>
    <xf numFmtId="2" fontId="0" fillId="5" borderId="31" xfId="0" applyNumberFormat="1" applyFill="1" applyBorder="1" applyAlignment="1" applyProtection="1">
      <alignment/>
      <protection locked="0"/>
    </xf>
    <xf numFmtId="1" fontId="0" fillId="5" borderId="31" xfId="0" applyNumberFormat="1" applyFill="1" applyBorder="1" applyAlignment="1" applyProtection="1">
      <alignment/>
      <protection locked="0"/>
    </xf>
    <xf numFmtId="0" fontId="0" fillId="1" borderId="0" xfId="0" applyFill="1" applyBorder="1" applyAlignment="1" applyProtection="1">
      <alignment/>
      <protection/>
    </xf>
    <xf numFmtId="0" fontId="0" fillId="1" borderId="0" xfId="0" applyFill="1" applyBorder="1" applyAlignment="1" applyProtection="1">
      <alignment horizontal="centerContinuous" wrapText="1"/>
      <protection/>
    </xf>
    <xf numFmtId="1" fontId="0" fillId="1" borderId="0" xfId="0" applyNumberFormat="1" applyFill="1" applyBorder="1" applyAlignment="1" applyProtection="1">
      <alignment/>
      <protection/>
    </xf>
    <xf numFmtId="2" fontId="0" fillId="11" borderId="12" xfId="0" applyNumberFormat="1" applyFill="1" applyBorder="1" applyAlignment="1" applyProtection="1">
      <alignment horizontal="centerContinuous" wrapText="1"/>
      <protection/>
    </xf>
    <xf numFmtId="0" fontId="0" fillId="11" borderId="12" xfId="0" applyFill="1" applyBorder="1" applyAlignment="1" applyProtection="1">
      <alignment horizontal="centerContinuous" wrapText="1"/>
      <protection/>
    </xf>
    <xf numFmtId="2" fontId="0" fillId="11" borderId="12" xfId="0" applyNumberFormat="1" applyFill="1" applyBorder="1" applyAlignment="1" applyProtection="1">
      <alignment/>
      <protection/>
    </xf>
    <xf numFmtId="0" fontId="0" fillId="17" borderId="0" xfId="0" applyFill="1" applyBorder="1" applyAlignment="1" applyProtection="1">
      <alignment/>
      <protection/>
    </xf>
    <xf numFmtId="2" fontId="0" fillId="1" borderId="0" xfId="0" applyNumberFormat="1" applyFill="1" applyBorder="1" applyAlignment="1" applyProtection="1">
      <alignment horizontal="centerContinuous" wrapText="1"/>
      <protection/>
    </xf>
    <xf numFmtId="2" fontId="0" fillId="1" borderId="0" xfId="0" applyNumberFormat="1" applyFill="1" applyBorder="1" applyAlignment="1" applyProtection="1">
      <alignment/>
      <protection/>
    </xf>
    <xf numFmtId="1" fontId="0" fillId="14" borderId="42" xfId="0" applyNumberFormat="1" applyFill="1" applyBorder="1" applyAlignment="1" applyProtection="1">
      <alignment/>
      <protection/>
    </xf>
    <xf numFmtId="2" fontId="0" fillId="11" borderId="19" xfId="0" applyNumberFormat="1" applyFill="1" applyBorder="1" applyAlignment="1" applyProtection="1">
      <alignment horizontal="left"/>
      <protection/>
    </xf>
    <xf numFmtId="2" fontId="0" fillId="11" borderId="9" xfId="0" applyNumberFormat="1" applyFill="1" applyBorder="1" applyAlignment="1" applyProtection="1">
      <alignment horizontal="left"/>
      <protection/>
    </xf>
    <xf numFmtId="0" fontId="0" fillId="9" borderId="13" xfId="0" applyFill="1" applyBorder="1" applyAlignment="1" applyProtection="1">
      <alignment horizontal="left" vertical="center"/>
      <protection/>
    </xf>
    <xf numFmtId="0" fontId="0" fillId="9" borderId="24" xfId="0" applyFill="1" applyBorder="1" applyAlignment="1" applyProtection="1">
      <alignment horizontal="left" vertical="center"/>
      <protection/>
    </xf>
    <xf numFmtId="0" fontId="0" fillId="9" borderId="25" xfId="0" applyFill="1" applyBorder="1" applyAlignment="1" applyProtection="1">
      <alignment horizontal="left" vertical="center"/>
      <protection/>
    </xf>
    <xf numFmtId="0" fontId="0" fillId="9" borderId="27" xfId="0" applyFill="1" applyBorder="1" applyAlignment="1" applyProtection="1">
      <alignment horizontal="left" vertical="center"/>
      <protection/>
    </xf>
    <xf numFmtId="0" fontId="0" fillId="9" borderId="28" xfId="0" applyFill="1" applyBorder="1" applyAlignment="1" applyProtection="1">
      <alignment horizontal="left" vertical="center"/>
      <protection/>
    </xf>
    <xf numFmtId="0" fontId="0" fillId="9" borderId="29" xfId="0" applyFill="1" applyBorder="1" applyAlignment="1" applyProtection="1">
      <alignment horizontal="left" vertical="center"/>
      <protection/>
    </xf>
    <xf numFmtId="0" fontId="0" fillId="9" borderId="27" xfId="0" applyFill="1" applyBorder="1" applyAlignment="1" applyProtection="1">
      <alignment horizontal="centerContinuous" vertical="center" wrapText="1"/>
      <protection/>
    </xf>
    <xf numFmtId="0" fontId="0" fillId="9" borderId="28" xfId="0" applyFill="1" applyBorder="1" applyAlignment="1" applyProtection="1">
      <alignment horizontal="centerContinuous" vertical="center" wrapText="1"/>
      <protection/>
    </xf>
    <xf numFmtId="0" fontId="0" fillId="9" borderId="29" xfId="0" applyFill="1" applyBorder="1" applyAlignment="1" applyProtection="1">
      <alignment horizontal="centerContinuous" vertical="center" wrapText="1"/>
      <protection/>
    </xf>
    <xf numFmtId="0" fontId="0" fillId="9" borderId="27" xfId="0" applyFill="1" applyBorder="1" applyAlignment="1" applyProtection="1">
      <alignment horizontal="centerContinuous" vertical="center" wrapText="1"/>
      <protection/>
    </xf>
    <xf numFmtId="0" fontId="0" fillId="9" borderId="28" xfId="0" applyFill="1" applyBorder="1" applyAlignment="1" applyProtection="1">
      <alignment horizontal="centerContinuous" vertical="center" wrapText="1"/>
      <protection/>
    </xf>
    <xf numFmtId="0" fontId="0" fillId="9" borderId="29" xfId="0" applyFill="1" applyBorder="1" applyAlignment="1" applyProtection="1">
      <alignment horizontal="centerContinuous" vertical="center" wrapText="1"/>
      <protection/>
    </xf>
    <xf numFmtId="0" fontId="0" fillId="3" borderId="0" xfId="0" applyFill="1" applyBorder="1" applyAlignment="1" applyProtection="1">
      <alignment/>
      <protection/>
    </xf>
    <xf numFmtId="0" fontId="0" fillId="4" borderId="0" xfId="0" applyFill="1" applyBorder="1" applyAlignment="1" applyProtection="1">
      <alignment/>
      <protection/>
    </xf>
    <xf numFmtId="2" fontId="0" fillId="3" borderId="0" xfId="0" applyNumberFormat="1" applyFill="1" applyBorder="1" applyAlignment="1" applyProtection="1">
      <alignment/>
      <protection/>
    </xf>
    <xf numFmtId="2" fontId="0" fillId="4" borderId="0" xfId="0" applyNumberFormat="1" applyFill="1" applyBorder="1" applyAlignment="1" applyProtection="1">
      <alignment/>
      <protection/>
    </xf>
    <xf numFmtId="0" fontId="6" fillId="18" borderId="43" xfId="0" applyFont="1" applyFill="1" applyBorder="1" applyAlignment="1">
      <alignment/>
    </xf>
    <xf numFmtId="2" fontId="0" fillId="3" borderId="26" xfId="0" applyNumberFormat="1" applyFill="1" applyBorder="1" applyAlignment="1" applyProtection="1">
      <alignment/>
      <protection/>
    </xf>
    <xf numFmtId="2" fontId="0" fillId="4" borderId="26" xfId="0" applyNumberFormat="1" applyFill="1" applyBorder="1" applyAlignment="1" applyProtection="1">
      <alignment/>
      <protection/>
    </xf>
    <xf numFmtId="0" fontId="6" fillId="18" borderId="30" xfId="0" applyFont="1" applyFill="1" applyBorder="1" applyAlignment="1">
      <alignment/>
    </xf>
    <xf numFmtId="0" fontId="0" fillId="3" borderId="12" xfId="0" applyFill="1" applyBorder="1" applyAlignment="1" applyProtection="1">
      <alignment horizontal="centerContinuous" wrapText="1"/>
      <protection/>
    </xf>
    <xf numFmtId="0" fontId="0" fillId="4" borderId="12" xfId="0" applyFill="1" applyBorder="1" applyAlignment="1" applyProtection="1">
      <alignment horizontal="centerContinuous" wrapText="1"/>
      <protection/>
    </xf>
    <xf numFmtId="0" fontId="6" fillId="18" borderId="10" xfId="0" applyFont="1" applyFill="1" applyBorder="1" applyAlignment="1" applyProtection="1">
      <alignment horizontal="centerContinuous" wrapText="1"/>
      <protection/>
    </xf>
    <xf numFmtId="0" fontId="0" fillId="2" borderId="10" xfId="0" applyFill="1" applyBorder="1" applyAlignment="1" applyProtection="1">
      <alignment horizontal="centerContinuous" wrapText="1"/>
      <protection/>
    </xf>
    <xf numFmtId="0" fontId="0" fillId="2" borderId="43" xfId="0" applyFill="1" applyBorder="1" applyAlignment="1" applyProtection="1">
      <alignment/>
      <protection/>
    </xf>
    <xf numFmtId="0" fontId="0" fillId="6" borderId="43" xfId="0" applyFill="1" applyBorder="1" applyAlignment="1" applyProtection="1">
      <alignment/>
      <protection locked="0"/>
    </xf>
    <xf numFmtId="2" fontId="0" fillId="6" borderId="43" xfId="0" applyNumberFormat="1" applyFill="1" applyBorder="1" applyAlignment="1" applyProtection="1">
      <alignment/>
      <protection locked="0"/>
    </xf>
    <xf numFmtId="0" fontId="0" fillId="6" borderId="30" xfId="0" applyFill="1" applyBorder="1" applyAlignment="1" applyProtection="1">
      <alignment/>
      <protection locked="0"/>
    </xf>
    <xf numFmtId="0" fontId="0" fillId="3" borderId="42" xfId="0" applyFill="1" applyBorder="1" applyAlignment="1" applyProtection="1">
      <alignment horizontal="centerContinuous" wrapText="1"/>
      <protection/>
    </xf>
    <xf numFmtId="0" fontId="0" fillId="3" borderId="44" xfId="0" applyFill="1" applyBorder="1" applyAlignment="1" applyProtection="1">
      <alignment/>
      <protection/>
    </xf>
    <xf numFmtId="2" fontId="0" fillId="3" borderId="44" xfId="0" applyNumberFormat="1" applyFill="1" applyBorder="1" applyAlignment="1" applyProtection="1">
      <alignment/>
      <protection/>
    </xf>
    <xf numFmtId="2" fontId="0" fillId="3" borderId="33" xfId="0" applyNumberFormat="1" applyFill="1" applyBorder="1" applyAlignment="1" applyProtection="1">
      <alignment/>
      <protection/>
    </xf>
    <xf numFmtId="0" fontId="0" fillId="8" borderId="9" xfId="0" applyFill="1" applyBorder="1" applyAlignment="1" applyProtection="1">
      <alignment/>
      <protection/>
    </xf>
    <xf numFmtId="0" fontId="0" fillId="8" borderId="0" xfId="0" applyFill="1" applyBorder="1" applyAlignment="1" applyProtection="1">
      <alignment/>
      <protection/>
    </xf>
    <xf numFmtId="0" fontId="0" fillId="8" borderId="45" xfId="0" applyFill="1" applyBorder="1" applyAlignment="1" applyProtection="1">
      <alignment/>
      <protection/>
    </xf>
    <xf numFmtId="0" fontId="0" fillId="8" borderId="43" xfId="0" applyFill="1" applyBorder="1" applyAlignment="1" applyProtection="1">
      <alignment/>
      <protection/>
    </xf>
    <xf numFmtId="0" fontId="0" fillId="8" borderId="45" xfId="0" applyFill="1" applyBorder="1" applyAlignment="1">
      <alignment/>
    </xf>
    <xf numFmtId="0" fontId="0" fillId="8" borderId="19" xfId="0" applyFill="1" applyBorder="1" applyAlignment="1" applyProtection="1">
      <alignment/>
      <protection/>
    </xf>
    <xf numFmtId="0" fontId="0" fillId="8" borderId="26" xfId="0" applyFill="1" applyBorder="1" applyAlignment="1" applyProtection="1">
      <alignment/>
      <protection/>
    </xf>
    <xf numFmtId="0" fontId="0" fillId="8" borderId="30" xfId="0" applyFill="1" applyBorder="1" applyAlignment="1" applyProtection="1">
      <alignment/>
      <protection/>
    </xf>
    <xf numFmtId="2" fontId="0" fillId="8" borderId="12" xfId="0" applyNumberFormat="1" applyFill="1" applyBorder="1" applyAlignment="1" applyProtection="1">
      <alignment horizontal="center"/>
      <protection/>
    </xf>
    <xf numFmtId="0" fontId="0" fillId="9" borderId="27" xfId="0" applyFill="1" applyBorder="1" applyAlignment="1" applyProtection="1">
      <alignment vertical="center" wrapText="1"/>
      <protection/>
    </xf>
    <xf numFmtId="0" fontId="0" fillId="9" borderId="28" xfId="0" applyFill="1" applyBorder="1" applyAlignment="1" applyProtection="1">
      <alignment vertical="center" wrapText="1"/>
      <protection/>
    </xf>
    <xf numFmtId="0" fontId="0" fillId="9" borderId="29" xfId="0" applyFill="1" applyBorder="1" applyAlignment="1" applyProtection="1">
      <alignment vertical="center" wrapText="1"/>
      <protection/>
    </xf>
    <xf numFmtId="0" fontId="0" fillId="2" borderId="42" xfId="0" applyFill="1" applyBorder="1" applyAlignment="1" applyProtection="1">
      <alignment horizontal="centerContinuous" wrapText="1"/>
      <protection/>
    </xf>
    <xf numFmtId="0" fontId="0" fillId="2" borderId="44" xfId="0" applyFill="1" applyBorder="1" applyAlignment="1" applyProtection="1">
      <alignment/>
      <protection/>
    </xf>
    <xf numFmtId="0" fontId="0" fillId="6" borderId="44" xfId="0" applyFill="1" applyBorder="1" applyAlignment="1" applyProtection="1">
      <alignment/>
      <protection locked="0"/>
    </xf>
    <xf numFmtId="0" fontId="0" fillId="6" borderId="33" xfId="0" applyFill="1" applyBorder="1" applyAlignment="1" applyProtection="1">
      <alignment/>
      <protection locked="0"/>
    </xf>
    <xf numFmtId="0" fontId="7" fillId="19" borderId="12" xfId="0" applyFont="1" applyFill="1" applyBorder="1" applyAlignment="1" applyProtection="1">
      <alignment horizontal="centerContinuous" wrapText="1"/>
      <protection/>
    </xf>
    <xf numFmtId="0" fontId="7" fillId="19" borderId="10" xfId="0" applyFont="1" applyFill="1" applyBorder="1" applyAlignment="1" applyProtection="1">
      <alignment horizontal="centerContinuous" wrapText="1"/>
      <protection/>
    </xf>
    <xf numFmtId="0" fontId="7" fillId="19" borderId="9" xfId="0" applyFont="1" applyFill="1" applyBorder="1" applyAlignment="1" applyProtection="1">
      <alignment horizontal="centerContinuous" wrapText="1"/>
      <protection/>
    </xf>
    <xf numFmtId="0" fontId="0" fillId="20" borderId="0" xfId="0" applyFill="1" applyAlignment="1" applyProtection="1">
      <alignment horizontal="centerContinuous" wrapText="1"/>
      <protection/>
    </xf>
    <xf numFmtId="0" fontId="0" fillId="0" borderId="0" xfId="0" applyAlignment="1">
      <alignment horizontal="centerContinuous" wrapText="1"/>
    </xf>
    <xf numFmtId="0" fontId="0" fillId="21" borderId="0" xfId="0" applyFill="1" applyAlignment="1" applyProtection="1">
      <alignment horizontal="centerContinuous" wrapText="1"/>
      <protection/>
    </xf>
    <xf numFmtId="173" fontId="0" fillId="15" borderId="27" xfId="0" applyNumberFormat="1" applyFill="1" applyBorder="1" applyAlignment="1" applyProtection="1">
      <alignment horizontal="center"/>
      <protection/>
    </xf>
    <xf numFmtId="2" fontId="0" fillId="15" borderId="28" xfId="0" applyNumberFormat="1" applyFill="1" applyBorder="1" applyAlignment="1" applyProtection="1">
      <alignment horizontal="centerContinuous"/>
      <protection/>
    </xf>
    <xf numFmtId="0" fontId="0" fillId="15" borderId="29" xfId="0" applyFill="1" applyBorder="1" applyAlignment="1" applyProtection="1">
      <alignment/>
      <protection/>
    </xf>
    <xf numFmtId="2" fontId="0" fillId="5" borderId="31" xfId="0" applyNumberForma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MS Sans Serif"/>
                <a:ea typeface="MS Sans Serif"/>
                <a:cs typeface="MS Sans Serif"/>
              </a:rPr>
              <a:t>Cumulative consumption and runoff</a:t>
            </a:r>
          </a:p>
        </c:rich>
      </c:tx>
      <c:layout/>
      <c:spPr>
        <a:noFill/>
        <a:ln>
          <a:noFill/>
        </a:ln>
      </c:spPr>
    </c:title>
    <c:plotArea>
      <c:layout>
        <c:manualLayout>
          <c:xMode val="edge"/>
          <c:yMode val="edge"/>
          <c:x val="0.06175"/>
          <c:y val="0.23275"/>
          <c:w val="0.92225"/>
          <c:h val="0.75625"/>
        </c:manualLayout>
      </c:layout>
      <c:barChart>
        <c:barDir val="col"/>
        <c:grouping val="clustered"/>
        <c:varyColors val="0"/>
        <c:ser>
          <c:idx val="1"/>
          <c:order val="0"/>
          <c:tx>
            <c:v>Cumulative Collected Runoff</c:v>
          </c:tx>
          <c:invertIfNegative val="0"/>
          <c:extLst>
            <c:ext xmlns:c14="http://schemas.microsoft.com/office/drawing/2007/8/2/chart" uri="{6F2FDCE9-48DA-4B69-8628-5D25D57E5C99}">
              <c14:invertSolidFillFmt>
                <c14:spPr>
                  <a:solidFill>
                    <a:srgbClr val="000000"/>
                  </a:solidFill>
                </c14:spPr>
              </c14:invertSolidFillFmt>
            </c:ext>
          </c:extLst>
          <c:cat>
            <c:strRef>
              <c:f>'Aber ITE, UK'!$B$13:$B$24</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'Henfaes, UK'!$F$13:$F$24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6998353"/>
        <c:axId val="64549722"/>
      </c:barChart>
      <c:lineChart>
        <c:grouping val="standard"/>
        <c:varyColors val="0"/>
        <c:ser>
          <c:idx val="0"/>
          <c:order val="1"/>
          <c:tx>
            <c:v>Cumulative Consumption</c:v>
          </c:tx>
          <c:extLst>
            <c:ext xmlns:c14="http://schemas.microsoft.com/office/drawing/2007/8/2/chart" uri="{6F2FDCE9-48DA-4B69-8628-5D25D57E5C99}">
              <c14:invertSolidFillFmt>
                <c14:spPr>
                  <a:solidFill>
                    <a:srgbClr val="000000"/>
                  </a:solidFill>
                </c14:spPr>
              </c14:invertSolidFillFmt>
            </c:ext>
          </c:extLst>
          <c:cat>
            <c:strRef>
              <c:f>'Aber ITE, UK'!$B$13:$B$24</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'Henfaes, UK'!$G$13:$G$24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4076587"/>
        <c:axId val="61144964"/>
      </c:lineChart>
      <c:catAx>
        <c:axId val="36998353"/>
        <c:scaling>
          <c:orientation val="minMax"/>
        </c:scaling>
        <c:axPos val="b"/>
        <c:delete val="0"/>
        <c:numFmt formatCode="General" sourceLinked="1"/>
        <c:majorTickMark val="in"/>
        <c:minorTickMark val="none"/>
        <c:tickLblPos val="nextTo"/>
        <c:crossAx val="64549722"/>
        <c:crosses val="autoZero"/>
        <c:auto val="0"/>
        <c:lblOffset val="100"/>
        <c:noMultiLvlLbl val="0"/>
      </c:catAx>
      <c:valAx>
        <c:axId val="64549722"/>
        <c:scaling>
          <c:orientation val="minMax"/>
        </c:scaling>
        <c:axPos val="l"/>
        <c:title>
          <c:tx>
            <c:rich>
              <a:bodyPr vert="horz" rot="-5400000" anchor="ctr"/>
              <a:lstStyle/>
              <a:p>
                <a:pPr algn="ctr">
                  <a:defRPr/>
                </a:pPr>
                <a:r>
                  <a:rPr lang="en-US" cap="none" sz="1000" b="1" i="0" u="none" baseline="0">
                    <a:latin typeface="MS Sans Serif"/>
                    <a:ea typeface="MS Sans Serif"/>
                    <a:cs typeface="MS Sans Serif"/>
                  </a:rPr>
                  <a:t>Volume (m3)</a:t>
                </a:r>
              </a:p>
            </c:rich>
          </c:tx>
          <c:layout/>
          <c:overlay val="0"/>
          <c:spPr>
            <a:noFill/>
            <a:ln>
              <a:noFill/>
            </a:ln>
          </c:spPr>
        </c:title>
        <c:delete val="0"/>
        <c:numFmt formatCode="General" sourceLinked="1"/>
        <c:majorTickMark val="in"/>
        <c:minorTickMark val="none"/>
        <c:tickLblPos val="nextTo"/>
        <c:crossAx val="36998353"/>
        <c:crossesAt val="1"/>
        <c:crossBetween val="between"/>
        <c:dispUnits/>
      </c:valAx>
      <c:catAx>
        <c:axId val="44076587"/>
        <c:scaling>
          <c:orientation val="minMax"/>
        </c:scaling>
        <c:axPos val="b"/>
        <c:delete val="1"/>
        <c:majorTickMark val="in"/>
        <c:minorTickMark val="none"/>
        <c:tickLblPos val="nextTo"/>
        <c:crossAx val="61144964"/>
        <c:crosses val="autoZero"/>
        <c:auto val="0"/>
        <c:lblOffset val="100"/>
        <c:noMultiLvlLbl val="0"/>
      </c:catAx>
      <c:valAx>
        <c:axId val="61144964"/>
        <c:scaling>
          <c:orientation val="minMax"/>
        </c:scaling>
        <c:axPos val="l"/>
        <c:delete val="1"/>
        <c:majorTickMark val="in"/>
        <c:minorTickMark val="none"/>
        <c:tickLblPos val="nextTo"/>
        <c:crossAx val="44076587"/>
        <c:crossesAt val="1"/>
        <c:crossBetween val="between"/>
        <c:dispUnits/>
      </c:valAx>
      <c:spPr>
        <a:noFill/>
        <a:ln>
          <a:noFill/>
        </a:ln>
      </c:spPr>
    </c:plotArea>
    <c:legend>
      <c:legendPos val="t"/>
      <c:layout/>
      <c:overlay val="0"/>
    </c:legend>
    <c:plotVisOnly val="0"/>
    <c:dispBlanksAs val="gap"/>
    <c:showDLblsOverMax val="0"/>
  </c:chart>
  <c:txPr>
    <a:bodyPr vert="horz" rot="0"/>
    <a:lstStyle/>
    <a:p>
      <a:pPr>
        <a:defRPr lang="en-US" cap="none" sz="1000" b="0" i="0" u="none" baseline="0">
          <a:latin typeface="MS Sans Serif"/>
          <a:ea typeface="MS Sans Serif"/>
          <a:cs typeface="MS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MS Sans Serif"/>
                <a:ea typeface="MS Sans Serif"/>
                <a:cs typeface="MS Sans Serif"/>
              </a:rPr>
              <a:t>Cumulative consumption and runoff</a:t>
            </a:r>
          </a:p>
        </c:rich>
      </c:tx>
      <c:layout/>
      <c:spPr>
        <a:noFill/>
        <a:ln>
          <a:noFill/>
        </a:ln>
      </c:spPr>
    </c:title>
    <c:plotArea>
      <c:layout>
        <c:manualLayout>
          <c:xMode val="edge"/>
          <c:yMode val="edge"/>
          <c:x val="0.06175"/>
          <c:y val="0.23275"/>
          <c:w val="0.92225"/>
          <c:h val="0.75625"/>
        </c:manualLayout>
      </c:layout>
      <c:barChart>
        <c:barDir val="col"/>
        <c:grouping val="clustered"/>
        <c:varyColors val="0"/>
        <c:ser>
          <c:idx val="1"/>
          <c:order val="0"/>
          <c:tx>
            <c:v>Cumulative Collected Runoff</c:v>
          </c:tx>
          <c:invertIfNegative val="0"/>
          <c:extLst>
            <c:ext xmlns:c14="http://schemas.microsoft.com/office/drawing/2007/8/2/chart" uri="{6F2FDCE9-48DA-4B69-8628-5D25D57E5C99}">
              <c14:invertSolidFillFmt>
                <c14:spPr>
                  <a:solidFill>
                    <a:srgbClr val="000000"/>
                  </a:solidFill>
                </c14:spPr>
              </c14:invertSolidFillFmt>
            </c:ext>
          </c:extLst>
          <c:cat>
            <c:strRef>
              <c:f>'Aber ITE, UK'!$B$13:$B$24</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'Aber ITE, UK'!$F$13:$F$24</c:f>
              <c:numCache>
                <c:ptCount val="12"/>
                <c:pt idx="0">
                  <c:v>0.09720000000000001</c:v>
                </c:pt>
                <c:pt idx="1">
                  <c:v>0.21359999999999998</c:v>
                </c:pt>
                <c:pt idx="2">
                  <c:v>0.44459999999999994</c:v>
                </c:pt>
                <c:pt idx="3">
                  <c:v>0.5591999999999999</c:v>
                </c:pt>
                <c:pt idx="4">
                  <c:v>0.6791999999999999</c:v>
                </c:pt>
                <c:pt idx="5">
                  <c:v>0.8616</c:v>
                </c:pt>
                <c:pt idx="6">
                  <c:v>0.9924</c:v>
                </c:pt>
                <c:pt idx="7">
                  <c:v>1.0313999999999999</c:v>
                </c:pt>
                <c:pt idx="8">
                  <c:v>1.0836</c:v>
                </c:pt>
                <c:pt idx="9">
                  <c:v>1.1165999999999998</c:v>
                </c:pt>
                <c:pt idx="10">
                  <c:v>1.1592</c:v>
                </c:pt>
                <c:pt idx="11">
                  <c:v>1.2053999999999998</c:v>
                </c:pt>
              </c:numCache>
            </c:numRef>
          </c:val>
        </c:ser>
        <c:gapWidth val="50"/>
        <c:axId val="13433765"/>
        <c:axId val="53795022"/>
      </c:barChart>
      <c:lineChart>
        <c:grouping val="standard"/>
        <c:varyColors val="0"/>
        <c:ser>
          <c:idx val="0"/>
          <c:order val="1"/>
          <c:tx>
            <c:v>Cumulative Consumption</c:v>
          </c:tx>
          <c:extLst>
            <c:ext xmlns:c14="http://schemas.microsoft.com/office/drawing/2007/8/2/chart" uri="{6F2FDCE9-48DA-4B69-8628-5D25D57E5C99}">
              <c14:invertSolidFillFmt>
                <c14:spPr>
                  <a:solidFill>
                    <a:srgbClr val="000000"/>
                  </a:solidFill>
                </c14:spPr>
              </c14:invertSolidFillFmt>
            </c:ext>
          </c:extLst>
          <c:cat>
            <c:strRef>
              <c:f>'Aber ITE, UK'!$B$13:$B$24</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'Aber ITE, UK'!$G$13:$G$24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4393151"/>
        <c:axId val="62429496"/>
      </c:lineChart>
      <c:catAx>
        <c:axId val="13433765"/>
        <c:scaling>
          <c:orientation val="minMax"/>
        </c:scaling>
        <c:axPos val="b"/>
        <c:delete val="0"/>
        <c:numFmt formatCode="General" sourceLinked="1"/>
        <c:majorTickMark val="in"/>
        <c:minorTickMark val="none"/>
        <c:tickLblPos val="nextTo"/>
        <c:crossAx val="53795022"/>
        <c:crosses val="autoZero"/>
        <c:auto val="0"/>
        <c:lblOffset val="100"/>
        <c:noMultiLvlLbl val="0"/>
      </c:catAx>
      <c:valAx>
        <c:axId val="53795022"/>
        <c:scaling>
          <c:orientation val="minMax"/>
        </c:scaling>
        <c:axPos val="l"/>
        <c:title>
          <c:tx>
            <c:rich>
              <a:bodyPr vert="horz" rot="-5400000" anchor="ctr"/>
              <a:lstStyle/>
              <a:p>
                <a:pPr algn="ctr">
                  <a:defRPr/>
                </a:pPr>
                <a:r>
                  <a:rPr lang="en-US" cap="none" sz="1000" b="1" i="0" u="none" baseline="0">
                    <a:latin typeface="MS Sans Serif"/>
                    <a:ea typeface="MS Sans Serif"/>
                    <a:cs typeface="MS Sans Serif"/>
                  </a:rPr>
                  <a:t>Volume (m3)</a:t>
                </a:r>
              </a:p>
            </c:rich>
          </c:tx>
          <c:layout/>
          <c:overlay val="0"/>
          <c:spPr>
            <a:noFill/>
            <a:ln>
              <a:noFill/>
            </a:ln>
          </c:spPr>
        </c:title>
        <c:delete val="0"/>
        <c:numFmt formatCode="General" sourceLinked="1"/>
        <c:majorTickMark val="in"/>
        <c:minorTickMark val="none"/>
        <c:tickLblPos val="nextTo"/>
        <c:crossAx val="13433765"/>
        <c:crossesAt val="1"/>
        <c:crossBetween val="between"/>
        <c:dispUnits/>
      </c:valAx>
      <c:catAx>
        <c:axId val="14393151"/>
        <c:scaling>
          <c:orientation val="minMax"/>
        </c:scaling>
        <c:axPos val="b"/>
        <c:delete val="1"/>
        <c:majorTickMark val="in"/>
        <c:minorTickMark val="none"/>
        <c:tickLblPos val="nextTo"/>
        <c:crossAx val="62429496"/>
        <c:crosses val="autoZero"/>
        <c:auto val="0"/>
        <c:lblOffset val="100"/>
        <c:noMultiLvlLbl val="0"/>
      </c:catAx>
      <c:valAx>
        <c:axId val="62429496"/>
        <c:scaling>
          <c:orientation val="minMax"/>
        </c:scaling>
        <c:axPos val="l"/>
        <c:delete val="1"/>
        <c:majorTickMark val="in"/>
        <c:minorTickMark val="none"/>
        <c:tickLblPos val="nextTo"/>
        <c:crossAx val="14393151"/>
        <c:crossesAt val="1"/>
        <c:crossBetween val="between"/>
        <c:dispUnits/>
      </c:valAx>
      <c:spPr>
        <a:noFill/>
        <a:ln>
          <a:noFill/>
        </a:ln>
      </c:spPr>
    </c:plotArea>
    <c:legend>
      <c:legendPos val="t"/>
      <c:layout/>
      <c:overlay val="0"/>
    </c:legend>
    <c:plotVisOnly val="0"/>
    <c:dispBlanksAs val="gap"/>
    <c:showDLblsOverMax val="0"/>
  </c:chart>
  <c:txPr>
    <a:bodyPr vert="horz" rot="0"/>
    <a:lstStyle/>
    <a:p>
      <a:pPr>
        <a:defRPr lang="en-US" cap="none" sz="1000" b="0" i="0" u="none" baseline="0">
          <a:latin typeface="MS Sans Serif"/>
          <a:ea typeface="MS Sans Serif"/>
          <a:cs typeface="MS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MS Sans Serif"/>
                <a:ea typeface="MS Sans Serif"/>
                <a:cs typeface="MS Sans Serif"/>
              </a:rPr>
              <a:t>Cumulative consumption and runoff</a:t>
            </a:r>
          </a:p>
        </c:rich>
      </c:tx>
      <c:layout/>
      <c:spPr>
        <a:noFill/>
        <a:ln>
          <a:noFill/>
        </a:ln>
      </c:spPr>
    </c:title>
    <c:plotArea>
      <c:layout>
        <c:manualLayout>
          <c:xMode val="edge"/>
          <c:yMode val="edge"/>
          <c:x val="0.0465"/>
          <c:y val="0.197"/>
          <c:w val="0.942"/>
          <c:h val="0.7955"/>
        </c:manualLayout>
      </c:layout>
      <c:barChart>
        <c:barDir val="col"/>
        <c:grouping val="clustered"/>
        <c:varyColors val="0"/>
        <c:ser>
          <c:idx val="1"/>
          <c:order val="0"/>
          <c:tx>
            <c:v>Cumulative Collected Runoff</c:v>
          </c:tx>
          <c:invertIfNegative val="0"/>
          <c:extLst>
            <c:ext xmlns:c14="http://schemas.microsoft.com/office/drawing/2007/8/2/chart" uri="{6F2FDCE9-48DA-4B69-8628-5D25D57E5C99}">
              <c14:invertSolidFillFmt>
                <c14:spPr>
                  <a:solidFill>
                    <a:srgbClr val="000000"/>
                  </a:solidFill>
                </c14:spPr>
              </c14:invertSolidFillFmt>
            </c:ext>
          </c:extLst>
          <c:cat>
            <c:strRef>
              <c:f>'Tanuf, Oman'!$E$15:$E$26</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'Tanuf, Oman'!$F$15:$F$26</c:f>
              <c:numCache>
                <c:ptCount val="12"/>
                <c:pt idx="0">
                  <c:v>6.500384402654869</c:v>
                </c:pt>
                <c:pt idx="1">
                  <c:v>14.06231886456994</c:v>
                </c:pt>
                <c:pt idx="2">
                  <c:v>17.159928399453662</c:v>
                </c:pt>
                <c:pt idx="3">
                  <c:v>18.74187528699747</c:v>
                </c:pt>
                <c:pt idx="4">
                  <c:v>23.635577745469227</c:v>
                </c:pt>
                <c:pt idx="5">
                  <c:v>24.38713513565529</c:v>
                </c:pt>
                <c:pt idx="6">
                  <c:v>27.12899679678486</c:v>
                </c:pt>
                <c:pt idx="7">
                  <c:v>29.224438540970905</c:v>
                </c:pt>
                <c:pt idx="8">
                  <c:v>29.773288622884095</c:v>
                </c:pt>
                <c:pt idx="9">
                  <c:v>30.851378215907353</c:v>
                </c:pt>
                <c:pt idx="10">
                  <c:v>32.78759933821222</c:v>
                </c:pt>
                <c:pt idx="11">
                  <c:v>33.01628687234272</c:v>
                </c:pt>
              </c:numCache>
            </c:numRef>
          </c:val>
        </c:ser>
        <c:gapWidth val="50"/>
        <c:axId val="24994553"/>
        <c:axId val="23624386"/>
      </c:barChart>
      <c:lineChart>
        <c:grouping val="standard"/>
        <c:varyColors val="0"/>
        <c:ser>
          <c:idx val="0"/>
          <c:order val="1"/>
          <c:tx>
            <c:v>Cumulative Consumption</c:v>
          </c:tx>
          <c:extLst>
            <c:ext xmlns:c14="http://schemas.microsoft.com/office/drawing/2007/8/2/chart" uri="{6F2FDCE9-48DA-4B69-8628-5D25D57E5C99}">
              <c14:invertSolidFillFmt>
                <c14:spPr>
                  <a:solidFill>
                    <a:srgbClr val="000000"/>
                  </a:solidFill>
                </c14:spPr>
              </c14:invertSolidFillFmt>
            </c:ext>
          </c:extLst>
          <c:cat>
            <c:strRef>
              <c:f>'Tanuf, Oman'!$E$15:$E$26</c:f>
              <c:strCache>
                <c:ptCount val="12"/>
                <c:pt idx="0">
                  <c:v>Feb</c:v>
                </c:pt>
                <c:pt idx="1">
                  <c:v>Mar</c:v>
                </c:pt>
                <c:pt idx="2">
                  <c:v>Apr</c:v>
                </c:pt>
                <c:pt idx="3">
                  <c:v>May</c:v>
                </c:pt>
                <c:pt idx="4">
                  <c:v>Jun</c:v>
                </c:pt>
                <c:pt idx="5">
                  <c:v>Jul</c:v>
                </c:pt>
                <c:pt idx="6">
                  <c:v>Aug</c:v>
                </c:pt>
                <c:pt idx="7">
                  <c:v>Sep</c:v>
                </c:pt>
                <c:pt idx="8">
                  <c:v>Oct</c:v>
                </c:pt>
                <c:pt idx="9">
                  <c:v>Nov</c:v>
                </c:pt>
                <c:pt idx="10">
                  <c:v>Dec</c:v>
                </c:pt>
                <c:pt idx="11">
                  <c:v>Jan</c:v>
                </c:pt>
              </c:strCache>
            </c:strRef>
          </c:cat>
          <c:val>
            <c:numRef>
              <c:f>'Tanuf, Oman'!$G$15:$G$26</c:f>
              <c:numCache>
                <c:ptCount val="12"/>
                <c:pt idx="0">
                  <c:v>2.7112499999999997</c:v>
                </c:pt>
                <c:pt idx="1">
                  <c:v>5.422499999999999</c:v>
                </c:pt>
                <c:pt idx="2">
                  <c:v>8.13375</c:v>
                </c:pt>
                <c:pt idx="3">
                  <c:v>10.844999999999999</c:v>
                </c:pt>
                <c:pt idx="4">
                  <c:v>13.556249999999999</c:v>
                </c:pt>
                <c:pt idx="5">
                  <c:v>16.2675</c:v>
                </c:pt>
                <c:pt idx="6">
                  <c:v>18.978749999999998</c:v>
                </c:pt>
                <c:pt idx="7">
                  <c:v>21.689999999999998</c:v>
                </c:pt>
                <c:pt idx="8">
                  <c:v>24.401249999999997</c:v>
                </c:pt>
                <c:pt idx="9">
                  <c:v>27.112499999999997</c:v>
                </c:pt>
                <c:pt idx="10">
                  <c:v>29.823749999999997</c:v>
                </c:pt>
                <c:pt idx="11">
                  <c:v>32.535</c:v>
                </c:pt>
              </c:numCache>
            </c:numRef>
          </c:val>
          <c:smooth val="0"/>
        </c:ser>
        <c:axId val="11292883"/>
        <c:axId val="34527084"/>
      </c:lineChart>
      <c:catAx>
        <c:axId val="24994553"/>
        <c:scaling>
          <c:orientation val="minMax"/>
        </c:scaling>
        <c:axPos val="b"/>
        <c:delete val="0"/>
        <c:numFmt formatCode="General" sourceLinked="1"/>
        <c:majorTickMark val="in"/>
        <c:minorTickMark val="none"/>
        <c:tickLblPos val="nextTo"/>
        <c:crossAx val="23624386"/>
        <c:crosses val="autoZero"/>
        <c:auto val="0"/>
        <c:lblOffset val="100"/>
        <c:noMultiLvlLbl val="0"/>
      </c:catAx>
      <c:valAx>
        <c:axId val="23624386"/>
        <c:scaling>
          <c:orientation val="minMax"/>
        </c:scaling>
        <c:axPos val="l"/>
        <c:title>
          <c:tx>
            <c:rich>
              <a:bodyPr vert="horz" rot="-5400000" anchor="ctr"/>
              <a:lstStyle/>
              <a:p>
                <a:pPr algn="ctr">
                  <a:defRPr/>
                </a:pPr>
                <a:r>
                  <a:rPr lang="en-US" cap="none" sz="1000" b="1" i="0" u="none" baseline="0">
                    <a:latin typeface="MS Sans Serif"/>
                    <a:ea typeface="MS Sans Serif"/>
                    <a:cs typeface="MS Sans Serif"/>
                  </a:rPr>
                  <a:t>Volume (m3)</a:t>
                </a:r>
              </a:p>
            </c:rich>
          </c:tx>
          <c:layout/>
          <c:overlay val="0"/>
          <c:spPr>
            <a:noFill/>
            <a:ln>
              <a:noFill/>
            </a:ln>
          </c:spPr>
        </c:title>
        <c:delete val="0"/>
        <c:numFmt formatCode="General" sourceLinked="1"/>
        <c:majorTickMark val="in"/>
        <c:minorTickMark val="none"/>
        <c:tickLblPos val="nextTo"/>
        <c:crossAx val="24994553"/>
        <c:crossesAt val="1"/>
        <c:crossBetween val="between"/>
        <c:dispUnits/>
      </c:valAx>
      <c:catAx>
        <c:axId val="11292883"/>
        <c:scaling>
          <c:orientation val="minMax"/>
        </c:scaling>
        <c:axPos val="b"/>
        <c:delete val="1"/>
        <c:majorTickMark val="in"/>
        <c:minorTickMark val="none"/>
        <c:tickLblPos val="nextTo"/>
        <c:crossAx val="34527084"/>
        <c:crosses val="autoZero"/>
        <c:auto val="0"/>
        <c:lblOffset val="100"/>
        <c:noMultiLvlLbl val="0"/>
      </c:catAx>
      <c:valAx>
        <c:axId val="34527084"/>
        <c:scaling>
          <c:orientation val="minMax"/>
        </c:scaling>
        <c:axPos val="l"/>
        <c:delete val="1"/>
        <c:majorTickMark val="in"/>
        <c:minorTickMark val="none"/>
        <c:tickLblPos val="nextTo"/>
        <c:crossAx val="11292883"/>
        <c:crossesAt val="1"/>
        <c:crossBetween val="between"/>
        <c:dispUnits/>
      </c:valAx>
      <c:spPr>
        <a:noFill/>
        <a:ln>
          <a:noFill/>
        </a:ln>
      </c:spPr>
    </c:plotArea>
    <c:legend>
      <c:legendPos val="t"/>
      <c:layout/>
      <c:overlay val="0"/>
    </c:legend>
    <c:plotVisOnly val="0"/>
    <c:dispBlanksAs val="gap"/>
    <c:showDLblsOverMax val="0"/>
  </c:chart>
  <c:txPr>
    <a:bodyPr vert="horz" rot="0"/>
    <a:lstStyle/>
    <a:p>
      <a:pPr>
        <a:defRPr lang="en-US" cap="none" sz="1000" b="0" i="0" u="none" baseline="0">
          <a:latin typeface="MS Sans Serif"/>
          <a:ea typeface="MS Sans Serif"/>
          <a:cs typeface="MS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3925"/>
          <c:w val="0.96975"/>
          <c:h val="0.957"/>
        </c:manualLayout>
      </c:layout>
      <c:barChart>
        <c:barDir val="col"/>
        <c:grouping val="clustered"/>
        <c:varyColors val="0"/>
        <c:ser>
          <c:idx val="1"/>
          <c:order val="0"/>
          <c:tx>
            <c:v>Cumlative runoff</c:v>
          </c:tx>
          <c:invertIfNegative val="0"/>
          <c:extLst>
            <c:ext xmlns:c14="http://schemas.microsoft.com/office/drawing/2007/8/2/chart" uri="{6F2FDCE9-48DA-4B69-8628-5D25D57E5C99}">
              <c14:invertSolidFillFmt>
                <c14:spPr>
                  <a:solidFill>
                    <a:srgbClr val="000000"/>
                  </a:solidFill>
                </c14:spPr>
              </c14:invertSolidFillFmt>
            </c:ext>
          </c:extLst>
          <c:cat>
            <c:strRef>
              <c:f>'GABABIS, Namibia'!$B$13:$B$24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'GABABIS, Namibia'!$F$13:$F$24</c:f>
              <c:numCache>
                <c:ptCount val="12"/>
                <c:pt idx="0">
                  <c:v>12.313580945269827</c:v>
                </c:pt>
                <c:pt idx="1">
                  <c:v>18.526855734167444</c:v>
                </c:pt>
                <c:pt idx="2">
                  <c:v>27.281924754886823</c:v>
                </c:pt>
                <c:pt idx="3">
                  <c:v>34.00355839014879</c:v>
                </c:pt>
                <c:pt idx="4">
                  <c:v>34.00355839014879</c:v>
                </c:pt>
                <c:pt idx="5">
                  <c:v>34.00355839014879</c:v>
                </c:pt>
                <c:pt idx="6">
                  <c:v>34.00355839014879</c:v>
                </c:pt>
                <c:pt idx="7">
                  <c:v>34.00355839014879</c:v>
                </c:pt>
                <c:pt idx="8">
                  <c:v>34.00355839014879</c:v>
                </c:pt>
                <c:pt idx="9">
                  <c:v>34.00355839014879</c:v>
                </c:pt>
                <c:pt idx="10">
                  <c:v>35.75457219429267</c:v>
                </c:pt>
                <c:pt idx="11">
                  <c:v>36.1499624081316</c:v>
                </c:pt>
              </c:numCache>
            </c:numRef>
          </c:val>
        </c:ser>
        <c:gapWidth val="50"/>
        <c:axId val="42308301"/>
        <c:axId val="45230390"/>
      </c:barChart>
      <c:lineChart>
        <c:grouping val="standard"/>
        <c:varyColors val="0"/>
        <c:ser>
          <c:idx val="0"/>
          <c:order val="1"/>
          <c:tx>
            <c:v>Cumlative consumption</c:v>
          </c:tx>
          <c:extLst>
            <c:ext xmlns:c14="http://schemas.microsoft.com/office/drawing/2007/8/2/chart" uri="{6F2FDCE9-48DA-4B69-8628-5D25D57E5C99}">
              <c14:invertSolidFillFmt>
                <c14:spPr>
                  <a:solidFill>
                    <a:srgbClr val="000000"/>
                  </a:solidFill>
                </c14:spPr>
              </c14:invertSolidFillFmt>
            </c:ext>
          </c:extLst>
          <c:cat>
            <c:strRef>
              <c:f>'GABABIS, Namibia'!$B$13:$B$24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'GABABIS, Namibia'!$G$13:$G$24</c:f>
              <c:numCache>
                <c:ptCount val="12"/>
                <c:pt idx="0">
                  <c:v>3.0125</c:v>
                </c:pt>
                <c:pt idx="1">
                  <c:v>6.025</c:v>
                </c:pt>
                <c:pt idx="2">
                  <c:v>9.037500000000001</c:v>
                </c:pt>
                <c:pt idx="3">
                  <c:v>12.05</c:v>
                </c:pt>
                <c:pt idx="4">
                  <c:v>15.0625</c:v>
                </c:pt>
                <c:pt idx="5">
                  <c:v>18.075</c:v>
                </c:pt>
                <c:pt idx="6">
                  <c:v>21.0875</c:v>
                </c:pt>
                <c:pt idx="7">
                  <c:v>24.099999999999998</c:v>
                </c:pt>
                <c:pt idx="8">
                  <c:v>27.112499999999997</c:v>
                </c:pt>
                <c:pt idx="9">
                  <c:v>30.124999999999996</c:v>
                </c:pt>
                <c:pt idx="10">
                  <c:v>33.137499999999996</c:v>
                </c:pt>
                <c:pt idx="11">
                  <c:v>36.15</c:v>
                </c:pt>
              </c:numCache>
            </c:numRef>
          </c:val>
          <c:smooth val="0"/>
        </c:ser>
        <c:axId val="4420327"/>
        <c:axId val="39782944"/>
      </c:lineChart>
      <c:catAx>
        <c:axId val="42308301"/>
        <c:scaling>
          <c:orientation val="minMax"/>
        </c:scaling>
        <c:axPos val="b"/>
        <c:delete val="0"/>
        <c:numFmt formatCode="General" sourceLinked="1"/>
        <c:majorTickMark val="in"/>
        <c:minorTickMark val="none"/>
        <c:tickLblPos val="nextTo"/>
        <c:crossAx val="45230390"/>
        <c:crosses val="autoZero"/>
        <c:auto val="0"/>
        <c:lblOffset val="100"/>
        <c:noMultiLvlLbl val="0"/>
      </c:catAx>
      <c:valAx>
        <c:axId val="45230390"/>
        <c:scaling>
          <c:orientation val="minMax"/>
        </c:scaling>
        <c:axPos val="l"/>
        <c:title>
          <c:tx>
            <c:rich>
              <a:bodyPr vert="horz" rot="-5400000" anchor="ctr"/>
              <a:lstStyle/>
              <a:p>
                <a:pPr algn="ctr">
                  <a:defRPr/>
                </a:pPr>
                <a:r>
                  <a:rPr lang="en-US" cap="none" sz="1000" b="1" i="0" u="none" baseline="0">
                    <a:latin typeface="MS Sans Serif"/>
                    <a:ea typeface="MS Sans Serif"/>
                    <a:cs typeface="MS Sans Serif"/>
                  </a:rPr>
                  <a:t>Volume (m3)</a:t>
                </a:r>
              </a:p>
            </c:rich>
          </c:tx>
          <c:layout/>
          <c:overlay val="0"/>
          <c:spPr>
            <a:noFill/>
            <a:ln>
              <a:noFill/>
            </a:ln>
          </c:spPr>
        </c:title>
        <c:delete val="0"/>
        <c:numFmt formatCode="General" sourceLinked="1"/>
        <c:majorTickMark val="in"/>
        <c:minorTickMark val="none"/>
        <c:tickLblPos val="nextTo"/>
        <c:crossAx val="42308301"/>
        <c:crossesAt val="1"/>
        <c:crossBetween val="between"/>
        <c:dispUnits/>
      </c:valAx>
      <c:catAx>
        <c:axId val="4420327"/>
        <c:scaling>
          <c:orientation val="minMax"/>
        </c:scaling>
        <c:axPos val="b"/>
        <c:delete val="1"/>
        <c:majorTickMark val="in"/>
        <c:minorTickMark val="none"/>
        <c:tickLblPos val="nextTo"/>
        <c:crossAx val="39782944"/>
        <c:crosses val="autoZero"/>
        <c:auto val="0"/>
        <c:lblOffset val="100"/>
        <c:noMultiLvlLbl val="0"/>
      </c:catAx>
      <c:valAx>
        <c:axId val="39782944"/>
        <c:scaling>
          <c:orientation val="minMax"/>
        </c:scaling>
        <c:axPos val="l"/>
        <c:delete val="1"/>
        <c:majorTickMark val="in"/>
        <c:minorTickMark val="none"/>
        <c:tickLblPos val="nextTo"/>
        <c:crossAx val="4420327"/>
        <c:crossesAt val="1"/>
        <c:crossBetween val="between"/>
        <c:dispUnits/>
      </c:valAx>
      <c:spPr>
        <a:noFill/>
        <a:ln>
          <a:noFill/>
        </a:ln>
      </c:spPr>
    </c:plotArea>
    <c:legend>
      <c:legendPos val="t"/>
      <c:layout/>
      <c:overlay val="0"/>
    </c:legend>
    <c:plotVisOnly val="0"/>
    <c:dispBlanksAs val="gap"/>
    <c:showDLblsOverMax val="0"/>
  </c:chart>
  <c:txPr>
    <a:bodyPr vert="horz" rot="0"/>
    <a:lstStyle/>
    <a:p>
      <a:pPr>
        <a:defRPr lang="en-US" cap="none" sz="1000" b="0" i="0" u="none" baseline="0">
          <a:latin typeface="MS Sans Serif"/>
          <a:ea typeface="MS Sans Serif"/>
          <a:cs typeface="MS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4575"/>
          <c:w val="0.95725"/>
          <c:h val="0.9545"/>
        </c:manualLayout>
      </c:layout>
      <c:barChart>
        <c:barDir val="col"/>
        <c:grouping val="clustered"/>
        <c:varyColors val="0"/>
        <c:ser>
          <c:idx val="1"/>
          <c:order val="0"/>
          <c:tx>
            <c:strRef>
              <c:f>'Agric system Gababis'!$G$22</c:f>
              <c:strCache>
                <c:ptCount val="1"/>
                <c:pt idx="0">
                  <c:v>Cumulative Depth of water available to crop (mm)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'Agric system Gababis'!$B$24:$B$35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'Agric system Gababis'!$G$24:$G$35</c:f>
              <c:numCache>
                <c:ptCount val="12"/>
                <c:pt idx="0">
                  <c:v>206.14999999999998</c:v>
                </c:pt>
                <c:pt idx="1">
                  <c:v>385.4</c:v>
                </c:pt>
                <c:pt idx="2">
                  <c:v>567.525</c:v>
                </c:pt>
                <c:pt idx="3">
                  <c:v>707.3499999999999</c:v>
                </c:pt>
                <c:pt idx="4">
                  <c:v>707.3499999999999</c:v>
                </c:pt>
                <c:pt idx="5">
                  <c:v>707.3499999999999</c:v>
                </c:pt>
                <c:pt idx="6">
                  <c:v>707.3499999999999</c:v>
                </c:pt>
                <c:pt idx="7">
                  <c:v>707.3499999999999</c:v>
                </c:pt>
                <c:pt idx="8">
                  <c:v>707.3499999999999</c:v>
                </c:pt>
                <c:pt idx="9">
                  <c:v>707.3499999999999</c:v>
                </c:pt>
                <c:pt idx="10">
                  <c:v>743.775</c:v>
                </c:pt>
                <c:pt idx="11">
                  <c:v>752</c:v>
                </c:pt>
              </c:numCache>
            </c:numRef>
          </c:val>
        </c:ser>
        <c:gapWidth val="50"/>
        <c:axId val="22502177"/>
        <c:axId val="1193002"/>
      </c:barChart>
      <c:lineChart>
        <c:grouping val="standard"/>
        <c:varyColors val="0"/>
        <c:ser>
          <c:idx val="0"/>
          <c:order val="1"/>
          <c:tx>
            <c:strRef>
              <c:f>'Agric system Gababis'!$H$22</c:f>
              <c:strCache>
                <c:ptCount val="1"/>
                <c:pt idx="0">
                  <c:v>Cumulative Monthly crop water use (mm)</c:v>
                </c:pt>
              </c:strCache>
            </c:strRef>
          </c:tx>
          <c:extLst>
            <c:ext xmlns:c14="http://schemas.microsoft.com/office/drawing/2007/8/2/chart" uri="{6F2FDCE9-48DA-4B69-8628-5D25D57E5C99}">
              <c14:invertSolidFillFmt>
                <c14:spPr>
                  <a:solidFill>
                    <a:srgbClr val="000000"/>
                  </a:solidFill>
                </c14:spPr>
              </c14:invertSolidFillFmt>
            </c:ext>
          </c:extLst>
          <c:cat>
            <c:strRef>
              <c:f>'Agric system Gababis'!$B$24:$B$35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'Agric system Gababis'!$H$24:$H$35</c:f>
              <c:numCache>
                <c:ptCount val="12"/>
                <c:pt idx="0">
                  <c:v>166.66666666666666</c:v>
                </c:pt>
                <c:pt idx="1">
                  <c:v>333.3333333333333</c:v>
                </c:pt>
                <c:pt idx="2">
                  <c:v>500</c:v>
                </c:pt>
                <c:pt idx="3">
                  <c:v>666.6666666666666</c:v>
                </c:pt>
                <c:pt idx="4">
                  <c:v>666.6666666666666</c:v>
                </c:pt>
                <c:pt idx="5">
                  <c:v>666.6666666666666</c:v>
                </c:pt>
                <c:pt idx="6">
                  <c:v>666.6666666666666</c:v>
                </c:pt>
                <c:pt idx="7">
                  <c:v>666.6666666666666</c:v>
                </c:pt>
                <c:pt idx="8">
                  <c:v>666.6666666666666</c:v>
                </c:pt>
                <c:pt idx="9">
                  <c:v>666.6666666666666</c:v>
                </c:pt>
                <c:pt idx="10">
                  <c:v>666.6666666666666</c:v>
                </c:pt>
                <c:pt idx="11">
                  <c:v>666.6666666666666</c:v>
                </c:pt>
              </c:numCache>
            </c:numRef>
          </c:val>
          <c:smooth val="0"/>
        </c:ser>
        <c:axId val="10737019"/>
        <c:axId val="29524308"/>
      </c:lineChart>
      <c:catAx>
        <c:axId val="22502177"/>
        <c:scaling>
          <c:orientation val="minMax"/>
        </c:scaling>
        <c:axPos val="b"/>
        <c:delete val="0"/>
        <c:numFmt formatCode="General" sourceLinked="1"/>
        <c:majorTickMark val="in"/>
        <c:minorTickMark val="none"/>
        <c:tickLblPos val="nextTo"/>
        <c:crossAx val="1193002"/>
        <c:crosses val="autoZero"/>
        <c:auto val="0"/>
        <c:lblOffset val="100"/>
        <c:noMultiLvlLbl val="0"/>
      </c:catAx>
      <c:valAx>
        <c:axId val="1193002"/>
        <c:scaling>
          <c:orientation val="minMax"/>
        </c:scaling>
        <c:axPos val="l"/>
        <c:title>
          <c:tx>
            <c:rich>
              <a:bodyPr vert="horz" rot="-5400000" anchor="ctr"/>
              <a:lstStyle/>
              <a:p>
                <a:pPr algn="ctr">
                  <a:defRPr/>
                </a:pPr>
                <a:r>
                  <a:rPr lang="en-US" cap="none" sz="1000" b="1" i="0" u="none" baseline="0">
                    <a:latin typeface="MS Sans Serif"/>
                    <a:ea typeface="MS Sans Serif"/>
                    <a:cs typeface="MS Sans Serif"/>
                  </a:rPr>
                  <a:t>Depth of Water (mm)</a:t>
                </a:r>
              </a:p>
            </c:rich>
          </c:tx>
          <c:layout>
            <c:manualLayout>
              <c:xMode val="factor"/>
              <c:yMode val="factor"/>
              <c:x val="0.00325"/>
              <c:y val="-0.0015"/>
            </c:manualLayout>
          </c:layout>
          <c:overlay val="0"/>
          <c:spPr>
            <a:noFill/>
            <a:ln>
              <a:noFill/>
            </a:ln>
          </c:spPr>
        </c:title>
        <c:delete val="0"/>
        <c:numFmt formatCode="General" sourceLinked="1"/>
        <c:majorTickMark val="in"/>
        <c:minorTickMark val="none"/>
        <c:tickLblPos val="nextTo"/>
        <c:crossAx val="22502177"/>
        <c:crossesAt val="1"/>
        <c:crossBetween val="between"/>
        <c:dispUnits/>
      </c:valAx>
      <c:catAx>
        <c:axId val="10737019"/>
        <c:scaling>
          <c:orientation val="minMax"/>
        </c:scaling>
        <c:axPos val="b"/>
        <c:delete val="1"/>
        <c:majorTickMark val="in"/>
        <c:minorTickMark val="none"/>
        <c:tickLblPos val="nextTo"/>
        <c:crossAx val="29524308"/>
        <c:crosses val="autoZero"/>
        <c:auto val="0"/>
        <c:lblOffset val="100"/>
        <c:noMultiLvlLbl val="0"/>
      </c:catAx>
      <c:valAx>
        <c:axId val="29524308"/>
        <c:scaling>
          <c:orientation val="minMax"/>
        </c:scaling>
        <c:axPos val="l"/>
        <c:delete val="1"/>
        <c:majorTickMark val="in"/>
        <c:minorTickMark val="none"/>
        <c:tickLblPos val="nextTo"/>
        <c:crossAx val="10737019"/>
        <c:crossesAt val="1"/>
        <c:crossBetween val="between"/>
        <c:dispUnits/>
      </c:valAx>
      <c:spPr>
        <a:noFill/>
        <a:ln>
          <a:noFill/>
        </a:ln>
      </c:spPr>
    </c:plotArea>
    <c:legend>
      <c:legendPos val="r"/>
      <c:layout>
        <c:manualLayout>
          <c:xMode val="edge"/>
          <c:yMode val="edge"/>
          <c:x val="0.14725"/>
          <c:y val="0"/>
        </c:manualLayout>
      </c:layout>
      <c:overlay val="0"/>
    </c:legend>
    <c:plotVisOnly val="0"/>
    <c:dispBlanksAs val="gap"/>
    <c:showDLblsOverMax val="0"/>
  </c:chart>
  <c:txPr>
    <a:bodyPr vert="horz" rot="0"/>
    <a:lstStyle/>
    <a:p>
      <a:pPr>
        <a:defRPr lang="en-US" cap="none" sz="1000" b="0" i="0" u="none" baseline="0">
          <a:latin typeface="MS Sans Serif"/>
          <a:ea typeface="MS Sans Serif"/>
          <a:cs typeface="MS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276225</xdr:rowOff>
    </xdr:from>
    <xdr:to>
      <xdr:col>15</xdr:col>
      <xdr:colOff>142875</xdr:colOff>
      <xdr:row>24</xdr:row>
      <xdr:rowOff>38100</xdr:rowOff>
    </xdr:to>
    <xdr:graphicFrame>
      <xdr:nvGraphicFramePr>
        <xdr:cNvPr id="1" name="Chart 3"/>
        <xdr:cNvGraphicFramePr/>
      </xdr:nvGraphicFramePr>
      <xdr:xfrm>
        <a:off x="5705475" y="276225"/>
        <a:ext cx="3543300" cy="4848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276225</xdr:rowOff>
    </xdr:from>
    <xdr:to>
      <xdr:col>15</xdr:col>
      <xdr:colOff>142875</xdr:colOff>
      <xdr:row>24</xdr:row>
      <xdr:rowOff>38100</xdr:rowOff>
    </xdr:to>
    <xdr:graphicFrame>
      <xdr:nvGraphicFramePr>
        <xdr:cNvPr id="1" name="Chart 3"/>
        <xdr:cNvGraphicFramePr/>
      </xdr:nvGraphicFramePr>
      <xdr:xfrm>
        <a:off x="5772150" y="276225"/>
        <a:ext cx="3543300" cy="4848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0</xdr:row>
      <xdr:rowOff>276225</xdr:rowOff>
    </xdr:from>
    <xdr:to>
      <xdr:col>15</xdr:col>
      <xdr:colOff>123825</xdr:colOff>
      <xdr:row>26</xdr:row>
      <xdr:rowOff>38100</xdr:rowOff>
    </xdr:to>
    <xdr:graphicFrame>
      <xdr:nvGraphicFramePr>
        <xdr:cNvPr id="1" name="Chart 3"/>
        <xdr:cNvGraphicFramePr/>
      </xdr:nvGraphicFramePr>
      <xdr:xfrm>
        <a:off x="6391275" y="276225"/>
        <a:ext cx="3543300" cy="5562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266700</xdr:rowOff>
    </xdr:from>
    <xdr:to>
      <xdr:col>16</xdr:col>
      <xdr:colOff>523875</xdr:colOff>
      <xdr:row>27</xdr:row>
      <xdr:rowOff>85725</xdr:rowOff>
    </xdr:to>
    <xdr:graphicFrame>
      <xdr:nvGraphicFramePr>
        <xdr:cNvPr id="1" name="Chart 1"/>
        <xdr:cNvGraphicFramePr/>
      </xdr:nvGraphicFramePr>
      <xdr:xfrm>
        <a:off x="6467475" y="561975"/>
        <a:ext cx="4038600" cy="4886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9</xdr:col>
      <xdr:colOff>285750</xdr:colOff>
      <xdr:row>26</xdr:row>
      <xdr:rowOff>28575</xdr:rowOff>
    </xdr:to>
    <xdr:sp>
      <xdr:nvSpPr>
        <xdr:cNvPr id="1" name="TextBox 2"/>
        <xdr:cNvSpPr txBox="1">
          <a:spLocks noChangeArrowheads="1"/>
        </xdr:cNvSpPr>
      </xdr:nvSpPr>
      <xdr:spPr>
        <a:xfrm>
          <a:off x="95250" y="0"/>
          <a:ext cx="5676900" cy="423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MS Sans Serif"/>
              <a:ea typeface="MS Sans Serif"/>
              <a:cs typeface="MS Sans Serif"/>
            </a:rPr>
            <a:t>Input your monthly rainfall data in the white cells in the red table. Start with the month with the greatest rainfall.
Input your monthly water consumption rate in the yellow table. The dialogue box to the left will give you a guide.
Input the starting month and the end month for you water supply.
Choose an appropriate runoff coefficient for your catchment. The dialogue box to the left will give you a guide.
Input appropriate values for the catchment area of the structure you are collecting water from, the dialogue box will guide you.
Input apprproiate values for the storage structure you think will be suitable, the dialogue box will guide you.
Alter the catchment area, the storage volume size and the runoff coefficient until the green bars during the period you wish to supply water are greater than the line indicating supply.
For the Agronomic model you will have to input  the cropping area, the depth of soil,  available soil moisture capacity, and the maximum crop stress (fraction of available soil moisture)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2</xdr:row>
      <xdr:rowOff>66675</xdr:rowOff>
    </xdr:from>
    <xdr:to>
      <xdr:col>18</xdr:col>
      <xdr:colOff>400050</xdr:colOff>
      <xdr:row>35</xdr:row>
      <xdr:rowOff>28575</xdr:rowOff>
    </xdr:to>
    <xdr:graphicFrame>
      <xdr:nvGraphicFramePr>
        <xdr:cNvPr id="1" name="Chart 1"/>
        <xdr:cNvGraphicFramePr/>
      </xdr:nvGraphicFramePr>
      <xdr:xfrm>
        <a:off x="7962900" y="723900"/>
        <a:ext cx="4314825" cy="737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W60"/>
  <sheetViews>
    <sheetView zoomScale="66" zoomScaleNormal="66" workbookViewId="0" topLeftCell="A1">
      <selection activeCell="P33" sqref="P33"/>
    </sheetView>
  </sheetViews>
  <sheetFormatPr defaultColWidth="9.140625" defaultRowHeight="12.75"/>
  <cols>
    <col min="1" max="1" width="1.421875" style="0" customWidth="1"/>
    <col min="2" max="2" width="7.421875" style="0" customWidth="1"/>
    <col min="3" max="3" width="8.8515625" style="0" customWidth="1"/>
    <col min="4" max="4" width="12.00390625" style="0" customWidth="1"/>
    <col min="5" max="5" width="0.13671875" style="0" hidden="1" customWidth="1"/>
    <col min="6" max="6" width="10.57421875" style="0" customWidth="1"/>
    <col min="7" max="7" width="14.00390625" style="0" customWidth="1"/>
    <col min="8" max="8" width="9.421875" style="0" customWidth="1"/>
    <col min="9" max="9" width="18.00390625" style="0" customWidth="1"/>
  </cols>
  <sheetData>
    <row r="1" spans="1:23" ht="23.25">
      <c r="A1" s="1"/>
      <c r="B1" s="2" t="s">
        <v>46</v>
      </c>
      <c r="C1" s="1"/>
      <c r="D1" s="1"/>
      <c r="E1" s="1"/>
      <c r="F1" s="1"/>
      <c r="G1" s="1"/>
      <c r="H1" s="1"/>
      <c r="I1" s="1"/>
      <c r="J1" s="1"/>
      <c r="K1" s="1"/>
      <c r="L1" s="1"/>
      <c r="M1" s="1"/>
      <c r="N1" s="1"/>
      <c r="O1" s="1"/>
      <c r="P1" s="1"/>
      <c r="Q1" s="1"/>
      <c r="R1" s="1"/>
      <c r="S1" s="3"/>
      <c r="T1" s="3"/>
      <c r="W1" s="13">
        <f>U1-V1</f>
        <v>0</v>
      </c>
    </row>
    <row r="2" spans="1:20" ht="23.25">
      <c r="A2" s="1"/>
      <c r="B2" s="2" t="s">
        <v>0</v>
      </c>
      <c r="C2" s="1"/>
      <c r="D2" s="1"/>
      <c r="E2" s="1"/>
      <c r="F2" s="1"/>
      <c r="G2" s="3"/>
      <c r="H2" s="3"/>
      <c r="I2" s="3"/>
      <c r="J2" s="1"/>
      <c r="K2" s="1"/>
      <c r="L2" s="1"/>
      <c r="M2" s="1"/>
      <c r="N2" s="1"/>
      <c r="O2" s="1"/>
      <c r="P2" s="1"/>
      <c r="Q2" s="1"/>
      <c r="R2" s="1"/>
      <c r="S2" s="3"/>
      <c r="T2" s="3"/>
    </row>
    <row r="3" spans="1:20" ht="13.5" thickBot="1">
      <c r="A3" s="1"/>
      <c r="B3" s="3"/>
      <c r="C3" s="3"/>
      <c r="D3" s="3"/>
      <c r="E3" s="3"/>
      <c r="F3" s="3"/>
      <c r="G3" s="3"/>
      <c r="H3" s="3"/>
      <c r="I3" s="3"/>
      <c r="J3" s="1"/>
      <c r="K3" s="1"/>
      <c r="L3" s="1"/>
      <c r="M3" s="1"/>
      <c r="N3" s="1"/>
      <c r="O3" s="1"/>
      <c r="P3" s="1"/>
      <c r="Q3" s="1"/>
      <c r="R3" s="1"/>
      <c r="S3" s="3"/>
      <c r="T3" s="3"/>
    </row>
    <row r="4" spans="1:20" ht="13.5" thickBot="1">
      <c r="A4" s="1"/>
      <c r="B4" s="1"/>
      <c r="C4" s="1"/>
      <c r="D4" s="1"/>
      <c r="E4" s="1"/>
      <c r="F4" s="1"/>
      <c r="G4" s="19" t="s">
        <v>1</v>
      </c>
      <c r="H4" s="66"/>
      <c r="I4" s="20"/>
      <c r="J4" s="1"/>
      <c r="K4" s="1"/>
      <c r="L4" s="1"/>
      <c r="M4" s="1"/>
      <c r="N4" s="1"/>
      <c r="O4" s="1"/>
      <c r="P4" s="1"/>
      <c r="Q4" s="1"/>
      <c r="R4" s="1"/>
      <c r="S4" s="3"/>
      <c r="T4" s="3"/>
    </row>
    <row r="5" spans="1:20" ht="12.75">
      <c r="A5" s="1"/>
      <c r="B5" s="47" t="s">
        <v>2</v>
      </c>
      <c r="C5" s="48"/>
      <c r="D5" s="48"/>
      <c r="E5" s="48"/>
      <c r="F5" s="77">
        <v>43.86746268656719</v>
      </c>
      <c r="G5" s="88" t="str">
        <f>IF(F5&lt;0,"out of range",IF(F5&lt;200,"Roof Catchment",IF(F5&lt;500,"Roof of large building or surface catchment","Surface catchment")))</f>
        <v>Roof Catchment</v>
      </c>
      <c r="H5" s="89"/>
      <c r="I5" s="90"/>
      <c r="J5" s="1"/>
      <c r="K5" s="1"/>
      <c r="L5" s="1"/>
      <c r="M5" s="1"/>
      <c r="N5" s="1"/>
      <c r="O5" s="1"/>
      <c r="P5" s="1"/>
      <c r="Q5" s="1"/>
      <c r="R5" s="1"/>
      <c r="S5" s="3"/>
      <c r="T5" s="3"/>
    </row>
    <row r="6" spans="1:20" ht="12.75">
      <c r="A6" s="1"/>
      <c r="B6" s="52" t="s">
        <v>3</v>
      </c>
      <c r="C6" s="53"/>
      <c r="D6" s="53"/>
      <c r="E6" s="53"/>
      <c r="F6" s="81">
        <v>0.5</v>
      </c>
      <c r="G6" s="91" t="str">
        <f>IF(F6&lt;0,"Out of range,value must be between 1 and 0",IF(F6&lt;0.2,"Natural soil and rock surfaces",IF(F6&lt;0.5,"Treated ground catchments",IF(F6&lt;0.8,"Concrete, plastic or rubber ground coverings",IF(F6&lt;1.001,"Roof tiles or tin sheeting","Out of range, value must be between 1 and 0")))))</f>
        <v>Concrete, plastic or rubber ground coverings</v>
      </c>
      <c r="H6" s="54"/>
      <c r="I6" s="67"/>
      <c r="J6" s="1"/>
      <c r="K6" s="1"/>
      <c r="L6" s="1"/>
      <c r="M6" s="1"/>
      <c r="N6" s="1"/>
      <c r="O6" s="1"/>
      <c r="P6" s="1"/>
      <c r="Q6" s="1"/>
      <c r="R6" s="1"/>
      <c r="S6" s="3"/>
      <c r="T6" s="3"/>
    </row>
    <row r="7" spans="1:20" ht="15" customHeight="1">
      <c r="A7" s="1"/>
      <c r="B7" s="52" t="s">
        <v>4</v>
      </c>
      <c r="C7" s="53"/>
      <c r="D7" s="53"/>
      <c r="E7" s="53"/>
      <c r="F7" s="78">
        <v>50</v>
      </c>
      <c r="G7" s="95" t="s">
        <v>5</v>
      </c>
      <c r="H7" s="96">
        <f>IF(F7&lt;0,"error",F7/20)</f>
        <v>2.5</v>
      </c>
      <c r="I7" s="97" t="s">
        <v>53</v>
      </c>
      <c r="J7" s="1"/>
      <c r="K7" s="1"/>
      <c r="L7" s="1"/>
      <c r="M7" s="1"/>
      <c r="N7" s="1"/>
      <c r="O7" s="1"/>
      <c r="P7" s="1"/>
      <c r="Q7" s="1"/>
      <c r="R7" s="1"/>
      <c r="S7" s="3"/>
      <c r="T7" s="3"/>
    </row>
    <row r="8" spans="1:20" ht="15.75" customHeight="1">
      <c r="A8" s="1"/>
      <c r="B8" s="57" t="s">
        <v>6</v>
      </c>
      <c r="C8" s="58"/>
      <c r="D8" s="58"/>
      <c r="E8" s="61"/>
      <c r="F8" s="79">
        <f>LARGE(H13:H24,1)</f>
        <v>3.0623408955223983</v>
      </c>
      <c r="G8" s="91" t="str">
        <f>IF(F8&lt;0,"out of range",IF(F8&lt;50,"A tank",IF(F8&lt;200,"A large tank or a small storage dam",IF(F8&lt;5000,"A  storage dam","A fair sized storage dam"))))</f>
        <v>A tank</v>
      </c>
      <c r="H8" s="68"/>
      <c r="I8" s="67"/>
      <c r="J8" s="1"/>
      <c r="K8" s="1"/>
      <c r="L8" s="1"/>
      <c r="M8" s="1"/>
      <c r="N8" s="1"/>
      <c r="O8" s="1"/>
      <c r="P8" s="1"/>
      <c r="Q8" s="1"/>
      <c r="R8" s="1"/>
      <c r="S8" s="3"/>
      <c r="T8" s="3"/>
    </row>
    <row r="9" spans="1:20" ht="27.75" customHeight="1" thickBot="1">
      <c r="A9" s="3"/>
      <c r="B9" s="62" t="s">
        <v>7</v>
      </c>
      <c r="C9" s="63"/>
      <c r="D9" s="64"/>
      <c r="E9" s="65"/>
      <c r="F9" s="80">
        <f>ROUND(F24/12/30.125*1000,2)</f>
        <v>50</v>
      </c>
      <c r="G9" s="92" t="str">
        <f>IF(F7&gt;F9,"Consumption rate is too great",IF(ROUND(F7,2)=ROUND(F9,2),"Consumption rate is balanced",IF(F7&lt;0,"Out of range","Consumption rate could be greater")))</f>
        <v>Consumption rate is balanced</v>
      </c>
      <c r="H9" s="93"/>
      <c r="I9" s="94"/>
      <c r="J9" s="1"/>
      <c r="K9" s="1"/>
      <c r="L9" s="1"/>
      <c r="M9" s="1"/>
      <c r="N9" s="1"/>
      <c r="O9" s="1"/>
      <c r="P9" s="1"/>
      <c r="Q9" s="1"/>
      <c r="R9" s="1"/>
      <c r="S9" s="3"/>
      <c r="T9" s="3"/>
    </row>
    <row r="10" spans="1:20" ht="25.5" customHeight="1" thickBot="1">
      <c r="A10" s="3"/>
      <c r="B10" s="3"/>
      <c r="C10" s="3"/>
      <c r="D10" s="3"/>
      <c r="E10" s="3"/>
      <c r="F10" s="3"/>
      <c r="G10" s="3"/>
      <c r="H10" s="3"/>
      <c r="I10" s="1"/>
      <c r="J10" s="1"/>
      <c r="K10" s="1"/>
      <c r="L10" s="1"/>
      <c r="M10" s="1"/>
      <c r="N10" s="1"/>
      <c r="O10" s="1"/>
      <c r="P10" s="1"/>
      <c r="Q10" s="1"/>
      <c r="R10" s="1"/>
      <c r="S10" s="3"/>
      <c r="T10" s="3"/>
    </row>
    <row r="11" spans="1:20" ht="51.75" thickBot="1">
      <c r="A11" s="3"/>
      <c r="B11" s="42" t="s">
        <v>8</v>
      </c>
      <c r="C11" s="43" t="s">
        <v>9</v>
      </c>
      <c r="D11" s="44" t="s">
        <v>10</v>
      </c>
      <c r="E11" s="44"/>
      <c r="F11" s="44" t="s">
        <v>11</v>
      </c>
      <c r="G11" s="45" t="s">
        <v>12</v>
      </c>
      <c r="H11" s="46" t="s">
        <v>13</v>
      </c>
      <c r="I11" s="1"/>
      <c r="J11" s="1"/>
      <c r="K11" s="1"/>
      <c r="L11" s="1"/>
      <c r="M11" s="1"/>
      <c r="N11" s="1"/>
      <c r="O11" s="1"/>
      <c r="P11" s="1"/>
      <c r="Q11" s="1"/>
      <c r="R11" s="1"/>
      <c r="S11" s="3"/>
      <c r="T11" s="3"/>
    </row>
    <row r="12" spans="1:20" ht="12.75">
      <c r="A12" s="3"/>
      <c r="B12" s="98"/>
      <c r="C12" s="98"/>
      <c r="D12" s="99"/>
      <c r="E12" s="99"/>
      <c r="F12" s="99"/>
      <c r="G12" s="100"/>
      <c r="H12" s="99"/>
      <c r="I12" s="1"/>
      <c r="J12" s="1"/>
      <c r="K12" s="1"/>
      <c r="L12" s="1"/>
      <c r="M12" s="1"/>
      <c r="N12" s="1"/>
      <c r="O12" s="1"/>
      <c r="P12" s="1"/>
      <c r="Q12" s="1"/>
      <c r="R12" s="1"/>
      <c r="S12" s="3"/>
      <c r="T12" s="3"/>
    </row>
    <row r="13" spans="1:20" ht="12.75">
      <c r="A13" s="3"/>
      <c r="B13" s="101" t="s">
        <v>14</v>
      </c>
      <c r="C13" s="102">
        <v>78</v>
      </c>
      <c r="D13" s="103">
        <f aca="true" t="shared" si="0" ref="D13:D24">C13+D12</f>
        <v>78</v>
      </c>
      <c r="E13" s="103" t="s">
        <v>15</v>
      </c>
      <c r="F13" s="103">
        <f aca="true" t="shared" si="1" ref="F13:F24">D13*$F$5*$F$6/1000</f>
        <v>1.7108310447761204</v>
      </c>
      <c r="G13" s="104">
        <f>$F$7/1000*30.125</f>
        <v>1.50625</v>
      </c>
      <c r="H13" s="105">
        <f aca="true" t="shared" si="2" ref="H13:H24">F13-G13</f>
        <v>0.20458104477612027</v>
      </c>
      <c r="I13" s="1"/>
      <c r="J13" s="1"/>
      <c r="K13" s="1"/>
      <c r="L13" s="1"/>
      <c r="M13" s="1"/>
      <c r="N13" s="1"/>
      <c r="O13" s="1"/>
      <c r="P13" s="1"/>
      <c r="Q13" s="1"/>
      <c r="R13" s="1"/>
      <c r="S13" s="3"/>
      <c r="T13" s="3"/>
    </row>
    <row r="14" spans="1:20" ht="12.75">
      <c r="A14" s="3"/>
      <c r="B14" s="101" t="s">
        <v>16</v>
      </c>
      <c r="C14" s="102">
        <v>81</v>
      </c>
      <c r="D14" s="103">
        <f t="shared" si="0"/>
        <v>159</v>
      </c>
      <c r="E14" s="103" t="s">
        <v>17</v>
      </c>
      <c r="F14" s="103">
        <f t="shared" si="1"/>
        <v>3.487463283582091</v>
      </c>
      <c r="G14" s="104">
        <f aca="true" t="shared" si="3" ref="G14:G24">G13+($F$7/1000*30.125)</f>
        <v>3.0125</v>
      </c>
      <c r="H14" s="103">
        <f t="shared" si="2"/>
        <v>0.47496328358209094</v>
      </c>
      <c r="I14" s="1"/>
      <c r="J14" s="1"/>
      <c r="K14" s="1"/>
      <c r="L14" s="1"/>
      <c r="M14" s="1"/>
      <c r="N14" s="1"/>
      <c r="O14" s="1"/>
      <c r="P14" s="1"/>
      <c r="Q14" s="1"/>
      <c r="R14" s="1"/>
      <c r="S14" s="3"/>
      <c r="T14" s="3"/>
    </row>
    <row r="15" spans="1:20" ht="12.75">
      <c r="A15" s="3"/>
      <c r="B15" s="101" t="s">
        <v>18</v>
      </c>
      <c r="C15" s="102">
        <v>84</v>
      </c>
      <c r="D15" s="103">
        <f t="shared" si="0"/>
        <v>243</v>
      </c>
      <c r="E15" s="103" t="s">
        <v>19</v>
      </c>
      <c r="F15" s="103">
        <f t="shared" si="1"/>
        <v>5.329896716417913</v>
      </c>
      <c r="G15" s="104">
        <f t="shared" si="3"/>
        <v>4.518750000000001</v>
      </c>
      <c r="H15" s="103">
        <f t="shared" si="2"/>
        <v>0.8111467164179125</v>
      </c>
      <c r="I15" s="1"/>
      <c r="J15" s="1"/>
      <c r="K15" s="1"/>
      <c r="L15" s="1"/>
      <c r="M15" s="1"/>
      <c r="N15" s="1"/>
      <c r="O15" s="1"/>
      <c r="P15" s="1"/>
      <c r="Q15" s="1"/>
      <c r="R15" s="1"/>
      <c r="S15" s="3"/>
      <c r="T15" s="3"/>
    </row>
    <row r="16" spans="1:20" ht="12.75">
      <c r="A16" s="3"/>
      <c r="B16" s="101" t="s">
        <v>20</v>
      </c>
      <c r="C16" s="102">
        <v>33</v>
      </c>
      <c r="D16" s="103">
        <f t="shared" si="0"/>
        <v>276</v>
      </c>
      <c r="E16" s="103" t="s">
        <v>21</v>
      </c>
      <c r="F16" s="103">
        <f t="shared" si="1"/>
        <v>6.053709850746271</v>
      </c>
      <c r="G16" s="104">
        <f t="shared" si="3"/>
        <v>6.025</v>
      </c>
      <c r="H16" s="103">
        <f t="shared" si="2"/>
        <v>0.02870985074627086</v>
      </c>
      <c r="I16" s="1"/>
      <c r="J16" s="1"/>
      <c r="K16" s="1"/>
      <c r="L16" s="1"/>
      <c r="M16" s="1"/>
      <c r="N16" s="1"/>
      <c r="O16" s="1"/>
      <c r="P16" s="1"/>
      <c r="Q16" s="1"/>
      <c r="R16" s="1"/>
      <c r="S16" s="3"/>
      <c r="T16" s="3"/>
    </row>
    <row r="17" spans="1:20" ht="12.75">
      <c r="A17" s="3"/>
      <c r="B17" s="101" t="s">
        <v>22</v>
      </c>
      <c r="C17" s="102">
        <v>89</v>
      </c>
      <c r="D17" s="103">
        <f t="shared" si="0"/>
        <v>365</v>
      </c>
      <c r="E17" s="103" t="s">
        <v>23</v>
      </c>
      <c r="F17" s="103">
        <f t="shared" si="1"/>
        <v>8.00581194029851</v>
      </c>
      <c r="G17" s="104">
        <f t="shared" si="3"/>
        <v>7.53125</v>
      </c>
      <c r="H17" s="103">
        <f t="shared" si="2"/>
        <v>0.4745619402985106</v>
      </c>
      <c r="I17" s="1"/>
      <c r="J17" s="1"/>
      <c r="K17" s="1"/>
      <c r="L17" s="1"/>
      <c r="M17" s="1"/>
      <c r="N17" s="1"/>
      <c r="O17" s="1"/>
      <c r="P17" s="1"/>
      <c r="Q17" s="1"/>
      <c r="R17" s="1"/>
      <c r="S17" s="3"/>
      <c r="T17" s="3"/>
    </row>
    <row r="18" spans="1:20" ht="12.75">
      <c r="A18" s="3"/>
      <c r="B18" s="101" t="s">
        <v>15</v>
      </c>
      <c r="C18" s="102">
        <v>81</v>
      </c>
      <c r="D18" s="103">
        <f t="shared" si="0"/>
        <v>446</v>
      </c>
      <c r="E18" s="103" t="s">
        <v>24</v>
      </c>
      <c r="F18" s="103">
        <f t="shared" si="1"/>
        <v>9.782444179104482</v>
      </c>
      <c r="G18" s="104">
        <f t="shared" si="3"/>
        <v>9.0375</v>
      </c>
      <c r="H18" s="103">
        <f t="shared" si="2"/>
        <v>0.7449441791044826</v>
      </c>
      <c r="I18" s="1"/>
      <c r="J18" s="1"/>
      <c r="K18" s="1"/>
      <c r="L18" s="1"/>
      <c r="M18" s="1"/>
      <c r="N18" s="1"/>
      <c r="O18" s="1"/>
      <c r="P18" s="1"/>
      <c r="Q18" s="1"/>
      <c r="R18" s="1"/>
      <c r="S18" s="3"/>
      <c r="T18" s="3"/>
    </row>
    <row r="19" spans="1:20" ht="12.75">
      <c r="A19" s="3"/>
      <c r="B19" s="101" t="s">
        <v>17</v>
      </c>
      <c r="C19" s="102">
        <v>154</v>
      </c>
      <c r="D19" s="103">
        <f t="shared" si="0"/>
        <v>600</v>
      </c>
      <c r="E19" s="103" t="s">
        <v>25</v>
      </c>
      <c r="F19" s="103">
        <f t="shared" si="1"/>
        <v>13.160238805970156</v>
      </c>
      <c r="G19" s="104">
        <f t="shared" si="3"/>
        <v>10.54375</v>
      </c>
      <c r="H19" s="103">
        <f t="shared" si="2"/>
        <v>2.6164888059701568</v>
      </c>
      <c r="I19" s="1"/>
      <c r="J19" s="1"/>
      <c r="K19" s="1"/>
      <c r="L19" s="1"/>
      <c r="M19" s="1"/>
      <c r="N19" s="1"/>
      <c r="O19" s="1"/>
      <c r="P19" s="1"/>
      <c r="Q19" s="1"/>
      <c r="R19" s="1"/>
      <c r="S19" s="3"/>
      <c r="T19" s="3"/>
    </row>
    <row r="20" spans="1:20" ht="12.75">
      <c r="A20" s="3"/>
      <c r="B20" s="101" t="s">
        <v>19</v>
      </c>
      <c r="C20" s="106">
        <v>89</v>
      </c>
      <c r="D20" s="103">
        <f t="shared" si="0"/>
        <v>689</v>
      </c>
      <c r="E20" s="103" t="s">
        <v>14</v>
      </c>
      <c r="F20" s="103">
        <f t="shared" si="1"/>
        <v>15.112340895522397</v>
      </c>
      <c r="G20" s="104">
        <f t="shared" si="3"/>
        <v>12.049999999999999</v>
      </c>
      <c r="H20" s="103">
        <f t="shared" si="2"/>
        <v>3.0623408955223983</v>
      </c>
      <c r="I20" s="1"/>
      <c r="J20" s="1"/>
      <c r="K20" s="1"/>
      <c r="L20" s="1"/>
      <c r="M20" s="1"/>
      <c r="N20" s="1"/>
      <c r="O20" s="1"/>
      <c r="P20" s="1"/>
      <c r="Q20" s="1"/>
      <c r="R20" s="1"/>
      <c r="S20" s="3"/>
      <c r="T20" s="3"/>
    </row>
    <row r="21" spans="1:20" ht="12.75">
      <c r="A21" s="3"/>
      <c r="B21" s="101" t="s">
        <v>21</v>
      </c>
      <c r="C21" s="102">
        <v>30</v>
      </c>
      <c r="D21" s="103">
        <f t="shared" si="0"/>
        <v>719</v>
      </c>
      <c r="E21" s="103" t="s">
        <v>16</v>
      </c>
      <c r="F21" s="103">
        <f t="shared" si="1"/>
        <v>15.770352835820905</v>
      </c>
      <c r="G21" s="104">
        <f t="shared" si="3"/>
        <v>13.556249999999999</v>
      </c>
      <c r="H21" s="103">
        <f t="shared" si="2"/>
        <v>2.2141028358209063</v>
      </c>
      <c r="I21" s="1"/>
      <c r="J21" s="1"/>
      <c r="K21" s="1"/>
      <c r="L21" s="1"/>
      <c r="M21" s="1"/>
      <c r="N21" s="1"/>
      <c r="O21" s="1"/>
      <c r="P21" s="1"/>
      <c r="Q21" s="1"/>
      <c r="R21" s="1"/>
      <c r="S21" s="3"/>
      <c r="T21" s="3"/>
    </row>
    <row r="22" spans="1:20" ht="12.75">
      <c r="A22" s="3"/>
      <c r="B22" s="101" t="s">
        <v>23</v>
      </c>
      <c r="C22" s="102">
        <v>37</v>
      </c>
      <c r="D22" s="103">
        <f t="shared" si="0"/>
        <v>756</v>
      </c>
      <c r="E22" s="103" t="s">
        <v>18</v>
      </c>
      <c r="F22" s="103">
        <f t="shared" si="1"/>
        <v>16.5819008955224</v>
      </c>
      <c r="G22" s="104">
        <f t="shared" si="3"/>
        <v>15.062499999999998</v>
      </c>
      <c r="H22" s="103">
        <f t="shared" si="2"/>
        <v>1.5194008955224003</v>
      </c>
      <c r="I22" s="1"/>
      <c r="J22" s="1"/>
      <c r="K22" s="1"/>
      <c r="L22" s="1"/>
      <c r="M22" s="1"/>
      <c r="N22" s="1"/>
      <c r="O22" s="1"/>
      <c r="P22" s="1"/>
      <c r="Q22" s="1"/>
      <c r="R22" s="1"/>
      <c r="S22" s="3"/>
      <c r="T22" s="3"/>
    </row>
    <row r="23" spans="1:20" ht="12.75">
      <c r="A23" s="1"/>
      <c r="B23" s="101" t="s">
        <v>24</v>
      </c>
      <c r="C23" s="108">
        <v>28</v>
      </c>
      <c r="D23" s="103">
        <f t="shared" si="0"/>
        <v>784</v>
      </c>
      <c r="E23" s="103" t="s">
        <v>20</v>
      </c>
      <c r="F23" s="103">
        <f t="shared" si="1"/>
        <v>17.196045373134336</v>
      </c>
      <c r="G23" s="104">
        <f t="shared" si="3"/>
        <v>16.568749999999998</v>
      </c>
      <c r="H23" s="103">
        <f t="shared" si="2"/>
        <v>0.6272953731343378</v>
      </c>
      <c r="I23" s="1"/>
      <c r="J23" s="1"/>
      <c r="K23" s="1"/>
      <c r="L23" s="1"/>
      <c r="M23" s="1"/>
      <c r="N23" s="1"/>
      <c r="O23" s="1"/>
      <c r="P23" s="1"/>
      <c r="Q23" s="1"/>
      <c r="R23" s="1"/>
      <c r="S23" s="3"/>
      <c r="T23" s="3"/>
    </row>
    <row r="24" spans="1:20" ht="12.75">
      <c r="A24" s="1"/>
      <c r="B24" s="101" t="s">
        <v>25</v>
      </c>
      <c r="C24" s="108">
        <v>40</v>
      </c>
      <c r="D24" s="103">
        <f t="shared" si="0"/>
        <v>824</v>
      </c>
      <c r="E24" s="103" t="s">
        <v>22</v>
      </c>
      <c r="F24" s="103">
        <f t="shared" si="1"/>
        <v>18.07339462686568</v>
      </c>
      <c r="G24" s="104">
        <f t="shared" si="3"/>
        <v>18.075</v>
      </c>
      <c r="H24" s="103">
        <f t="shared" si="2"/>
        <v>-0.0016053731343177446</v>
      </c>
      <c r="I24" s="3"/>
      <c r="J24" s="3"/>
      <c r="K24" s="1"/>
      <c r="L24" s="1"/>
      <c r="M24" s="1"/>
      <c r="N24" s="1"/>
      <c r="O24" s="1"/>
      <c r="P24" s="1"/>
      <c r="Q24" s="1"/>
      <c r="R24" s="1"/>
      <c r="S24" s="3"/>
      <c r="T24" s="3"/>
    </row>
    <row r="25" spans="1:20" ht="12.75">
      <c r="A25" s="1"/>
      <c r="B25" s="3"/>
      <c r="C25" s="3"/>
      <c r="D25" s="3"/>
      <c r="E25" s="3"/>
      <c r="F25" s="3"/>
      <c r="G25" s="3"/>
      <c r="H25" s="3"/>
      <c r="I25" s="3"/>
      <c r="J25" s="3"/>
      <c r="K25" s="1"/>
      <c r="L25" s="1"/>
      <c r="M25" s="1"/>
      <c r="N25" s="1"/>
      <c r="O25" s="1"/>
      <c r="P25" s="1"/>
      <c r="Q25" s="1"/>
      <c r="R25" s="1"/>
      <c r="S25" s="3"/>
      <c r="T25" s="3"/>
    </row>
    <row r="26" spans="1:20" ht="12.75">
      <c r="A26" s="1"/>
      <c r="B26" s="1"/>
      <c r="C26" s="1"/>
      <c r="D26" s="1"/>
      <c r="E26" s="1"/>
      <c r="F26" s="1"/>
      <c r="G26" s="1"/>
      <c r="H26" s="1"/>
      <c r="I26" s="3"/>
      <c r="J26" s="3"/>
      <c r="K26" s="1"/>
      <c r="L26" s="1"/>
      <c r="M26" s="1"/>
      <c r="N26" s="1"/>
      <c r="O26" s="1"/>
      <c r="P26" s="1"/>
      <c r="Q26" s="1"/>
      <c r="R26" s="1"/>
      <c r="S26" s="3"/>
      <c r="T26" s="3"/>
    </row>
    <row r="27" spans="1:20" ht="12.75">
      <c r="A27" s="1"/>
      <c r="B27" s="1"/>
      <c r="C27" s="1"/>
      <c r="D27" s="1"/>
      <c r="E27" s="1"/>
      <c r="F27" s="1"/>
      <c r="G27" s="1"/>
      <c r="H27" s="1"/>
      <c r="I27" s="3"/>
      <c r="J27" s="3"/>
      <c r="K27" s="1"/>
      <c r="L27" s="1"/>
      <c r="M27" s="1"/>
      <c r="N27" s="1"/>
      <c r="O27" s="1"/>
      <c r="P27" s="1"/>
      <c r="Q27" s="1"/>
      <c r="R27" s="1"/>
      <c r="S27" s="3"/>
      <c r="T27" s="3"/>
    </row>
    <row r="28" spans="1:20" ht="12.75">
      <c r="A28" s="1"/>
      <c r="B28" s="1"/>
      <c r="C28" s="1"/>
      <c r="D28" s="1"/>
      <c r="E28" s="1"/>
      <c r="F28" s="1"/>
      <c r="G28" s="1"/>
      <c r="H28" s="1"/>
      <c r="I28" s="3"/>
      <c r="J28" s="3"/>
      <c r="K28" s="1"/>
      <c r="L28" s="1"/>
      <c r="M28" s="1"/>
      <c r="N28" s="1"/>
      <c r="O28" s="1"/>
      <c r="P28" s="1"/>
      <c r="Q28" s="1"/>
      <c r="R28" s="1"/>
      <c r="S28" s="3"/>
      <c r="T28" s="3"/>
    </row>
    <row r="29" spans="1:20" ht="12.75">
      <c r="A29" s="1"/>
      <c r="B29" s="1"/>
      <c r="C29" s="1"/>
      <c r="D29" s="1"/>
      <c r="E29" s="1"/>
      <c r="F29" s="1"/>
      <c r="G29" s="1"/>
      <c r="H29" s="1"/>
      <c r="I29" s="3"/>
      <c r="J29" s="3"/>
      <c r="K29" s="1"/>
      <c r="L29" s="1"/>
      <c r="M29" s="1"/>
      <c r="N29" s="1"/>
      <c r="O29" s="1"/>
      <c r="P29" s="1"/>
      <c r="Q29" s="1"/>
      <c r="R29" s="1"/>
      <c r="S29" s="3"/>
      <c r="T29" s="3"/>
    </row>
    <row r="30" spans="1:20" ht="12.75">
      <c r="A30" s="1"/>
      <c r="B30" s="1"/>
      <c r="C30" s="1"/>
      <c r="D30" s="1"/>
      <c r="E30" s="1"/>
      <c r="F30" s="1"/>
      <c r="G30" s="1"/>
      <c r="H30" s="1"/>
      <c r="I30" s="3"/>
      <c r="J30" s="3"/>
      <c r="K30" s="1"/>
      <c r="L30" s="1"/>
      <c r="M30" s="1"/>
      <c r="N30" s="1"/>
      <c r="O30" s="1"/>
      <c r="P30" s="1"/>
      <c r="Q30" s="1"/>
      <c r="R30" s="1"/>
      <c r="S30" s="3"/>
      <c r="T30" s="3"/>
    </row>
    <row r="31" spans="1:20" ht="12.75">
      <c r="A31" s="1"/>
      <c r="B31" s="1"/>
      <c r="C31" s="1"/>
      <c r="D31" s="1"/>
      <c r="E31" s="1"/>
      <c r="F31" s="1"/>
      <c r="G31" s="1"/>
      <c r="H31" s="1"/>
      <c r="I31" s="3"/>
      <c r="J31" s="3"/>
      <c r="K31" s="1"/>
      <c r="L31" s="1"/>
      <c r="M31" s="1"/>
      <c r="N31" s="1"/>
      <c r="O31" s="1"/>
      <c r="P31" s="1"/>
      <c r="Q31" s="1"/>
      <c r="R31" s="1"/>
      <c r="S31" s="3"/>
      <c r="T31" s="3"/>
    </row>
    <row r="32" spans="1:20" ht="12.75">
      <c r="A32" s="1"/>
      <c r="B32" s="1"/>
      <c r="C32" s="1"/>
      <c r="D32" s="1"/>
      <c r="E32" s="1"/>
      <c r="F32" s="1"/>
      <c r="G32" s="1"/>
      <c r="H32" s="1"/>
      <c r="I32" s="3"/>
      <c r="J32" s="3"/>
      <c r="K32" s="1"/>
      <c r="L32" s="1"/>
      <c r="M32" s="1"/>
      <c r="N32" s="1"/>
      <c r="O32" s="1"/>
      <c r="P32" s="1"/>
      <c r="Q32" s="1"/>
      <c r="R32" s="1"/>
      <c r="S32" s="3"/>
      <c r="T32" s="3"/>
    </row>
    <row r="33" spans="1:20" ht="12.75">
      <c r="A33" s="1"/>
      <c r="B33" s="1"/>
      <c r="C33" s="1"/>
      <c r="D33" s="1"/>
      <c r="E33" s="1"/>
      <c r="F33" s="1"/>
      <c r="G33" s="1"/>
      <c r="H33" s="1"/>
      <c r="I33" s="3"/>
      <c r="J33" s="3"/>
      <c r="K33" s="1"/>
      <c r="L33" s="1"/>
      <c r="M33" s="1"/>
      <c r="N33" s="1"/>
      <c r="O33" s="1"/>
      <c r="P33" s="1"/>
      <c r="Q33" s="1"/>
      <c r="R33" s="1"/>
      <c r="S33" s="3"/>
      <c r="T33" s="3"/>
    </row>
    <row r="34" spans="1:20" ht="12.75">
      <c r="A34" s="1"/>
      <c r="B34" s="1"/>
      <c r="C34" s="1"/>
      <c r="D34" s="1"/>
      <c r="E34" s="1"/>
      <c r="F34" s="1"/>
      <c r="G34" s="1"/>
      <c r="H34" s="1"/>
      <c r="I34" s="3"/>
      <c r="J34" s="3"/>
      <c r="K34" s="1"/>
      <c r="L34" s="1"/>
      <c r="M34" s="1"/>
      <c r="N34" s="1"/>
      <c r="O34" s="1"/>
      <c r="P34" s="1"/>
      <c r="Q34" s="1"/>
      <c r="R34" s="1"/>
      <c r="S34" s="3"/>
      <c r="T34" s="3"/>
    </row>
    <row r="35" spans="1:20" ht="12.75">
      <c r="A35" s="1"/>
      <c r="B35" s="1"/>
      <c r="C35" s="1"/>
      <c r="D35" s="1"/>
      <c r="E35" s="1"/>
      <c r="F35" s="1"/>
      <c r="G35" s="1"/>
      <c r="H35" s="1"/>
      <c r="I35" s="3"/>
      <c r="J35" s="3"/>
      <c r="K35" s="1"/>
      <c r="L35" s="1"/>
      <c r="M35" s="1"/>
      <c r="N35" s="1"/>
      <c r="O35" s="1"/>
      <c r="P35" s="1"/>
      <c r="Q35" s="1"/>
      <c r="R35" s="1"/>
      <c r="S35" s="3"/>
      <c r="T35" s="3"/>
    </row>
    <row r="36" spans="1:20" ht="12.75">
      <c r="A36" s="1"/>
      <c r="B36" s="1"/>
      <c r="C36" s="1"/>
      <c r="D36" s="1"/>
      <c r="E36" s="1"/>
      <c r="F36" s="1"/>
      <c r="G36" s="1"/>
      <c r="H36" s="1"/>
      <c r="I36" s="1"/>
      <c r="J36" s="1"/>
      <c r="K36" s="1"/>
      <c r="L36" s="1"/>
      <c r="M36" s="1"/>
      <c r="N36" s="1"/>
      <c r="O36" s="1"/>
      <c r="P36" s="1"/>
      <c r="Q36" s="1"/>
      <c r="R36" s="1"/>
      <c r="S36" s="3"/>
      <c r="T36" s="3"/>
    </row>
    <row r="37" spans="1:20" ht="12.75">
      <c r="A37" s="1"/>
      <c r="B37" s="1"/>
      <c r="C37" s="1"/>
      <c r="D37" s="1"/>
      <c r="E37" s="1"/>
      <c r="F37" s="1"/>
      <c r="G37" s="1"/>
      <c r="H37" s="1"/>
      <c r="I37" s="1"/>
      <c r="J37" s="1"/>
      <c r="K37" s="1"/>
      <c r="L37" s="1"/>
      <c r="M37" s="1"/>
      <c r="N37" s="1"/>
      <c r="O37" s="1"/>
      <c r="P37" s="1"/>
      <c r="Q37" s="1"/>
      <c r="R37" s="1"/>
      <c r="S37" s="3"/>
      <c r="T37" s="3"/>
    </row>
    <row r="38" spans="1:20" ht="12.75">
      <c r="A38" s="1"/>
      <c r="B38" s="1"/>
      <c r="C38" s="1"/>
      <c r="D38" s="1"/>
      <c r="E38" s="1"/>
      <c r="F38" s="1"/>
      <c r="G38" s="1"/>
      <c r="H38" s="1"/>
      <c r="I38" s="1"/>
      <c r="J38" s="1"/>
      <c r="K38" s="1"/>
      <c r="L38" s="1"/>
      <c r="M38" s="1"/>
      <c r="N38" s="1"/>
      <c r="O38" s="1"/>
      <c r="P38" s="1"/>
      <c r="Q38" s="1"/>
      <c r="R38" s="1"/>
      <c r="S38" s="3"/>
      <c r="T38" s="3"/>
    </row>
    <row r="39" spans="1:20" ht="12.75">
      <c r="A39" s="1"/>
      <c r="B39" s="1"/>
      <c r="C39" s="1"/>
      <c r="D39" s="1"/>
      <c r="E39" s="1"/>
      <c r="F39" s="1"/>
      <c r="G39" s="1"/>
      <c r="H39" s="1"/>
      <c r="I39" s="1"/>
      <c r="J39" s="1"/>
      <c r="K39" s="1"/>
      <c r="L39" s="1"/>
      <c r="M39" s="1"/>
      <c r="N39" s="1"/>
      <c r="O39" s="1"/>
      <c r="P39" s="1"/>
      <c r="Q39" s="1"/>
      <c r="R39" s="1"/>
      <c r="S39" s="3"/>
      <c r="T39" s="3"/>
    </row>
    <row r="40" spans="1:20" ht="12.75">
      <c r="A40" s="1"/>
      <c r="B40" s="1"/>
      <c r="C40" s="1"/>
      <c r="D40" s="1"/>
      <c r="E40" s="1"/>
      <c r="F40" s="1"/>
      <c r="G40" s="1"/>
      <c r="H40" s="1"/>
      <c r="I40" s="1"/>
      <c r="J40" s="1"/>
      <c r="K40" s="1"/>
      <c r="L40" s="1"/>
      <c r="M40" s="1"/>
      <c r="N40" s="1"/>
      <c r="O40" s="1"/>
      <c r="P40" s="1"/>
      <c r="Q40" s="1"/>
      <c r="R40" s="1"/>
      <c r="S40" s="3"/>
      <c r="T40" s="3"/>
    </row>
    <row r="41" spans="1:20" ht="12.75">
      <c r="A41" s="1"/>
      <c r="B41" s="1"/>
      <c r="C41" s="1"/>
      <c r="D41" s="1"/>
      <c r="E41" s="1"/>
      <c r="F41" s="1"/>
      <c r="G41" s="1"/>
      <c r="H41" s="1"/>
      <c r="I41" s="1"/>
      <c r="J41" s="1"/>
      <c r="K41" s="1"/>
      <c r="L41" s="1"/>
      <c r="M41" s="1"/>
      <c r="N41" s="1"/>
      <c r="O41" s="1"/>
      <c r="P41" s="1"/>
      <c r="Q41" s="1"/>
      <c r="R41" s="1"/>
      <c r="S41" s="3"/>
      <c r="T41" s="3"/>
    </row>
    <row r="42" spans="1:20" ht="12.75">
      <c r="A42" s="1"/>
      <c r="B42" s="1"/>
      <c r="C42" s="1"/>
      <c r="D42" s="1"/>
      <c r="E42" s="1"/>
      <c r="F42" s="1"/>
      <c r="G42" s="1"/>
      <c r="H42" s="1"/>
      <c r="I42" s="1"/>
      <c r="J42" s="1"/>
      <c r="K42" s="1"/>
      <c r="L42" s="1"/>
      <c r="M42" s="1"/>
      <c r="N42" s="1"/>
      <c r="O42" s="1"/>
      <c r="P42" s="1"/>
      <c r="Q42" s="1"/>
      <c r="R42" s="1"/>
      <c r="S42" s="3"/>
      <c r="T42" s="3"/>
    </row>
    <row r="43" spans="1:20" ht="12.75">
      <c r="A43" s="1"/>
      <c r="B43" s="1"/>
      <c r="C43" s="1"/>
      <c r="D43" s="1"/>
      <c r="E43" s="1"/>
      <c r="F43" s="1"/>
      <c r="G43" s="1"/>
      <c r="H43" s="1"/>
      <c r="I43" s="1"/>
      <c r="J43" s="1"/>
      <c r="K43" s="1"/>
      <c r="L43" s="1"/>
      <c r="M43" s="1"/>
      <c r="N43" s="1"/>
      <c r="O43" s="1"/>
      <c r="P43" s="1"/>
      <c r="Q43" s="1"/>
      <c r="R43" s="1"/>
      <c r="S43" s="3"/>
      <c r="T43" s="3"/>
    </row>
    <row r="44" spans="1:20" ht="12.75">
      <c r="A44" s="1"/>
      <c r="B44" s="1"/>
      <c r="C44" s="1"/>
      <c r="D44" s="1"/>
      <c r="E44" s="1"/>
      <c r="F44" s="1"/>
      <c r="G44" s="1"/>
      <c r="H44" s="1"/>
      <c r="I44" s="1"/>
      <c r="J44" s="1"/>
      <c r="K44" s="1"/>
      <c r="L44" s="1"/>
      <c r="M44" s="1"/>
      <c r="N44" s="1"/>
      <c r="O44" s="1"/>
      <c r="P44" s="1"/>
      <c r="Q44" s="1"/>
      <c r="R44" s="1"/>
      <c r="S44" s="3"/>
      <c r="T44" s="3"/>
    </row>
    <row r="45" spans="1:20" ht="12.75">
      <c r="A45" s="1"/>
      <c r="B45" s="1"/>
      <c r="C45" s="1"/>
      <c r="D45" s="1"/>
      <c r="E45" s="1"/>
      <c r="F45" s="1"/>
      <c r="G45" s="1"/>
      <c r="H45" s="1"/>
      <c r="I45" s="1"/>
      <c r="J45" s="1"/>
      <c r="K45" s="1"/>
      <c r="L45" s="1"/>
      <c r="M45" s="1"/>
      <c r="N45" s="1"/>
      <c r="O45" s="1"/>
      <c r="P45" s="1"/>
      <c r="Q45" s="1"/>
      <c r="R45" s="1"/>
      <c r="S45" s="3"/>
      <c r="T45" s="3"/>
    </row>
    <row r="46" spans="1:20" ht="12.75">
      <c r="A46" s="1"/>
      <c r="B46" s="1"/>
      <c r="C46" s="1"/>
      <c r="D46" s="1"/>
      <c r="E46" s="1"/>
      <c r="F46" s="1"/>
      <c r="G46" s="1"/>
      <c r="H46" s="1"/>
      <c r="I46" s="1"/>
      <c r="J46" s="1"/>
      <c r="K46" s="1"/>
      <c r="L46" s="1"/>
      <c r="M46" s="1"/>
      <c r="N46" s="1"/>
      <c r="O46" s="1"/>
      <c r="P46" s="1"/>
      <c r="Q46" s="1"/>
      <c r="R46" s="1"/>
      <c r="S46" s="3"/>
      <c r="T46" s="3"/>
    </row>
    <row r="47" spans="1:20" ht="12.75">
      <c r="A47" s="1"/>
      <c r="B47" s="1"/>
      <c r="C47" s="1"/>
      <c r="D47" s="1"/>
      <c r="E47" s="1"/>
      <c r="F47" s="1"/>
      <c r="G47" s="1"/>
      <c r="H47" s="1"/>
      <c r="I47" s="1"/>
      <c r="J47" s="1"/>
      <c r="K47" s="1"/>
      <c r="L47" s="1"/>
      <c r="M47" s="1"/>
      <c r="N47" s="1"/>
      <c r="O47" s="1"/>
      <c r="P47" s="1"/>
      <c r="Q47" s="1"/>
      <c r="R47" s="1"/>
      <c r="S47" s="3"/>
      <c r="T47" s="3"/>
    </row>
    <row r="48" spans="1:20" ht="12.75">
      <c r="A48" s="1"/>
      <c r="B48" s="1"/>
      <c r="C48" s="1"/>
      <c r="D48" s="1"/>
      <c r="E48" s="1"/>
      <c r="F48" s="1"/>
      <c r="G48" s="1"/>
      <c r="H48" s="1"/>
      <c r="I48" s="1"/>
      <c r="J48" s="1"/>
      <c r="K48" s="1"/>
      <c r="L48" s="1"/>
      <c r="M48" s="1"/>
      <c r="N48" s="1"/>
      <c r="O48" s="1"/>
      <c r="P48" s="1"/>
      <c r="Q48" s="1"/>
      <c r="R48" s="1"/>
      <c r="S48" s="3"/>
      <c r="T48" s="3"/>
    </row>
    <row r="49" spans="1:20" ht="12.75">
      <c r="A49" s="1"/>
      <c r="B49" s="1"/>
      <c r="C49" s="1"/>
      <c r="D49" s="1"/>
      <c r="E49" s="1"/>
      <c r="F49" s="1"/>
      <c r="G49" s="1"/>
      <c r="H49" s="1"/>
      <c r="I49" s="1"/>
      <c r="J49" s="1"/>
      <c r="K49" s="1"/>
      <c r="L49" s="1"/>
      <c r="M49" s="1"/>
      <c r="N49" s="1"/>
      <c r="O49" s="1"/>
      <c r="P49" s="1"/>
      <c r="Q49" s="1"/>
      <c r="R49" s="1"/>
      <c r="S49" s="3"/>
      <c r="T49" s="3"/>
    </row>
    <row r="50" spans="1:20" ht="12.75">
      <c r="A50" s="1"/>
      <c r="B50" s="1"/>
      <c r="C50" s="1"/>
      <c r="D50" s="1"/>
      <c r="E50" s="1"/>
      <c r="F50" s="1"/>
      <c r="G50" s="1"/>
      <c r="H50" s="1"/>
      <c r="I50" s="1"/>
      <c r="J50" s="1"/>
      <c r="K50" s="1"/>
      <c r="L50" s="1"/>
      <c r="M50" s="1"/>
      <c r="N50" s="1"/>
      <c r="O50" s="1"/>
      <c r="P50" s="1"/>
      <c r="Q50" s="1"/>
      <c r="R50" s="1"/>
      <c r="S50" s="3"/>
      <c r="T50" s="3"/>
    </row>
    <row r="51" spans="1:20" ht="12.75">
      <c r="A51" s="1"/>
      <c r="B51" s="1"/>
      <c r="C51" s="1"/>
      <c r="D51" s="1"/>
      <c r="E51" s="1"/>
      <c r="F51" s="1"/>
      <c r="G51" s="1"/>
      <c r="H51" s="1"/>
      <c r="I51" s="1"/>
      <c r="J51" s="1"/>
      <c r="K51" s="1"/>
      <c r="L51" s="1"/>
      <c r="M51" s="1"/>
      <c r="N51" s="1"/>
      <c r="O51" s="1"/>
      <c r="P51" s="1"/>
      <c r="Q51" s="1"/>
      <c r="R51" s="1"/>
      <c r="S51" s="3"/>
      <c r="T51" s="3"/>
    </row>
    <row r="52" spans="1:20" ht="12.75">
      <c r="A52" s="1"/>
      <c r="B52" s="1"/>
      <c r="C52" s="1"/>
      <c r="D52" s="1"/>
      <c r="E52" s="1"/>
      <c r="F52" s="1"/>
      <c r="G52" s="1"/>
      <c r="H52" s="1"/>
      <c r="I52" s="1"/>
      <c r="J52" s="1"/>
      <c r="K52" s="1"/>
      <c r="L52" s="1"/>
      <c r="M52" s="1"/>
      <c r="N52" s="1"/>
      <c r="O52" s="1"/>
      <c r="P52" s="1"/>
      <c r="Q52" s="1"/>
      <c r="R52" s="1"/>
      <c r="S52" s="3"/>
      <c r="T52" s="3"/>
    </row>
    <row r="53" spans="1:20" ht="12.75">
      <c r="A53" s="1"/>
      <c r="B53" s="1"/>
      <c r="C53" s="1"/>
      <c r="D53" s="1"/>
      <c r="E53" s="1"/>
      <c r="F53" s="1"/>
      <c r="G53" s="1"/>
      <c r="H53" s="1"/>
      <c r="I53" s="1"/>
      <c r="J53" s="1"/>
      <c r="K53" s="1"/>
      <c r="L53" s="1"/>
      <c r="M53" s="1"/>
      <c r="N53" s="1"/>
      <c r="O53" s="1"/>
      <c r="P53" s="1"/>
      <c r="Q53" s="1"/>
      <c r="R53" s="1"/>
      <c r="S53" s="3"/>
      <c r="T53" s="3"/>
    </row>
    <row r="54" spans="1:20" ht="12.75">
      <c r="A54" s="1"/>
      <c r="B54" s="1"/>
      <c r="C54" s="1"/>
      <c r="D54" s="1"/>
      <c r="E54" s="1"/>
      <c r="F54" s="1"/>
      <c r="G54" s="1"/>
      <c r="H54" s="1"/>
      <c r="I54" s="1"/>
      <c r="J54" s="1"/>
      <c r="K54" s="1"/>
      <c r="L54" s="1"/>
      <c r="M54" s="1"/>
      <c r="N54" s="1"/>
      <c r="O54" s="1"/>
      <c r="P54" s="1"/>
      <c r="Q54" s="1"/>
      <c r="R54" s="1"/>
      <c r="S54" s="3"/>
      <c r="T54" s="3"/>
    </row>
    <row r="55" spans="1:20" ht="12.75">
      <c r="A55" s="1"/>
      <c r="B55" s="1"/>
      <c r="C55" s="1"/>
      <c r="D55" s="1"/>
      <c r="E55" s="1"/>
      <c r="F55" s="1"/>
      <c r="G55" s="1"/>
      <c r="H55" s="1"/>
      <c r="I55" s="1"/>
      <c r="J55" s="1"/>
      <c r="K55" s="1"/>
      <c r="L55" s="1"/>
      <c r="M55" s="1"/>
      <c r="N55" s="1"/>
      <c r="O55" s="1"/>
      <c r="P55" s="1"/>
      <c r="Q55" s="1"/>
      <c r="R55" s="1"/>
      <c r="S55" s="3"/>
      <c r="T55" s="3"/>
    </row>
    <row r="56" spans="1:20" ht="12.75">
      <c r="A56" s="1"/>
      <c r="B56" s="1"/>
      <c r="C56" s="1"/>
      <c r="D56" s="1"/>
      <c r="E56" s="1"/>
      <c r="F56" s="1"/>
      <c r="G56" s="1"/>
      <c r="H56" s="1"/>
      <c r="I56" s="1"/>
      <c r="J56" s="1"/>
      <c r="K56" s="1"/>
      <c r="L56" s="1"/>
      <c r="M56" s="1"/>
      <c r="N56" s="1"/>
      <c r="O56" s="1"/>
      <c r="P56" s="1"/>
      <c r="Q56" s="1"/>
      <c r="R56" s="1"/>
      <c r="S56" s="3"/>
      <c r="T56" s="3"/>
    </row>
    <row r="57" spans="1:20" ht="12.75">
      <c r="A57" s="1"/>
      <c r="B57" s="1"/>
      <c r="C57" s="1"/>
      <c r="D57" s="1"/>
      <c r="E57" s="1"/>
      <c r="F57" s="1"/>
      <c r="G57" s="1"/>
      <c r="H57" s="1"/>
      <c r="I57" s="1"/>
      <c r="J57" s="1"/>
      <c r="K57" s="1"/>
      <c r="L57" s="1"/>
      <c r="M57" s="1"/>
      <c r="N57" s="1"/>
      <c r="O57" s="1"/>
      <c r="P57" s="1"/>
      <c r="Q57" s="1"/>
      <c r="R57" s="1"/>
      <c r="S57" s="3"/>
      <c r="T57" s="3"/>
    </row>
    <row r="58" spans="1:20" ht="12.75">
      <c r="A58" s="3"/>
      <c r="B58" s="3"/>
      <c r="C58" s="3"/>
      <c r="D58" s="3"/>
      <c r="E58" s="3"/>
      <c r="F58" s="3"/>
      <c r="G58" s="3"/>
      <c r="H58" s="3"/>
      <c r="I58" s="3"/>
      <c r="J58" s="3"/>
      <c r="K58" s="3"/>
      <c r="L58" s="3"/>
      <c r="M58" s="3"/>
      <c r="N58" s="3"/>
      <c r="O58" s="3"/>
      <c r="P58" s="3"/>
      <c r="Q58" s="3"/>
      <c r="R58" s="3"/>
      <c r="S58" s="3"/>
      <c r="T58" s="3"/>
    </row>
    <row r="59" spans="1:20" ht="12.75">
      <c r="A59" s="3"/>
      <c r="B59" s="3"/>
      <c r="C59" s="3"/>
      <c r="D59" s="3"/>
      <c r="E59" s="3"/>
      <c r="F59" s="3"/>
      <c r="G59" s="3"/>
      <c r="H59" s="3"/>
      <c r="I59" s="3"/>
      <c r="J59" s="3"/>
      <c r="K59" s="3"/>
      <c r="L59" s="3"/>
      <c r="M59" s="3"/>
      <c r="N59" s="3"/>
      <c r="O59" s="3"/>
      <c r="P59" s="3"/>
      <c r="Q59" s="3"/>
      <c r="R59" s="3"/>
      <c r="S59" s="3"/>
      <c r="T59" s="3"/>
    </row>
    <row r="60" spans="1:20" ht="12.75">
      <c r="A60" s="3"/>
      <c r="B60" s="3"/>
      <c r="C60" s="3"/>
      <c r="D60" s="3"/>
      <c r="E60" s="3"/>
      <c r="F60" s="3"/>
      <c r="G60" s="3"/>
      <c r="H60" s="3"/>
      <c r="I60" s="3"/>
      <c r="J60" s="3"/>
      <c r="K60" s="3"/>
      <c r="L60" s="3"/>
      <c r="M60" s="3"/>
      <c r="N60" s="3"/>
      <c r="O60" s="3"/>
      <c r="P60" s="3"/>
      <c r="Q60" s="3"/>
      <c r="R60" s="3"/>
      <c r="S60" s="3"/>
      <c r="T60" s="3"/>
    </row>
  </sheetData>
  <sheetProtection sheet="1" objects="1" scenarios="1"/>
  <printOptions gridLines="1"/>
  <pageMargins left="0.75" right="0.75" top="1" bottom="1" header="0.5" footer="0.5"/>
  <pageSetup orientation="portrait" paperSize="9" r:id="rId2"/>
  <headerFooter alignWithMargins="0">
    <oddHeader>&amp;C&amp;F</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W60"/>
  <sheetViews>
    <sheetView zoomScale="66" zoomScaleNormal="66" workbookViewId="0" topLeftCell="A1">
      <selection activeCell="F7" sqref="F7"/>
    </sheetView>
  </sheetViews>
  <sheetFormatPr defaultColWidth="9.140625" defaultRowHeight="12.75"/>
  <cols>
    <col min="1" max="1" width="1.421875" style="0" customWidth="1"/>
    <col min="2" max="2" width="7.421875" style="0" customWidth="1"/>
    <col min="3" max="3" width="8.8515625" style="0" customWidth="1"/>
    <col min="4" max="4" width="12.421875" style="0" customWidth="1"/>
    <col min="5" max="5" width="0.13671875" style="0" hidden="1" customWidth="1"/>
    <col min="6" max="6" width="10.28125" style="0" customWidth="1"/>
    <col min="7" max="7" width="14.140625" style="0" customWidth="1"/>
    <col min="8" max="8" width="10.140625" style="0" customWidth="1"/>
    <col min="9" max="9" width="18.00390625" style="0" customWidth="1"/>
  </cols>
  <sheetData>
    <row r="1" spans="1:23" ht="23.25">
      <c r="A1" s="1"/>
      <c r="B1" s="2" t="s">
        <v>46</v>
      </c>
      <c r="C1" s="1"/>
      <c r="D1" s="1"/>
      <c r="E1" s="1"/>
      <c r="F1" s="1"/>
      <c r="G1" s="1"/>
      <c r="H1" s="1"/>
      <c r="I1" s="1"/>
      <c r="J1" s="1"/>
      <c r="K1" s="1"/>
      <c r="L1" s="1"/>
      <c r="M1" s="1"/>
      <c r="N1" s="1"/>
      <c r="O1" s="1"/>
      <c r="P1" s="1"/>
      <c r="Q1" s="1"/>
      <c r="R1" s="1"/>
      <c r="S1" s="3"/>
      <c r="T1" s="3"/>
      <c r="W1" s="13">
        <f>U1-V1</f>
        <v>0</v>
      </c>
    </row>
    <row r="2" spans="1:20" ht="23.25">
      <c r="A2" s="1"/>
      <c r="B2" s="2" t="s">
        <v>26</v>
      </c>
      <c r="C2" s="1"/>
      <c r="D2" s="1"/>
      <c r="E2" s="1"/>
      <c r="F2" s="1"/>
      <c r="G2" s="3"/>
      <c r="H2" s="3"/>
      <c r="I2" s="3"/>
      <c r="J2" s="1"/>
      <c r="K2" s="1"/>
      <c r="L2" s="1"/>
      <c r="M2" s="1"/>
      <c r="N2" s="1"/>
      <c r="O2" s="1"/>
      <c r="P2" s="1"/>
      <c r="Q2" s="1"/>
      <c r="R2" s="1"/>
      <c r="S2" s="3"/>
      <c r="T2" s="3"/>
    </row>
    <row r="3" spans="1:20" ht="13.5" thickBot="1">
      <c r="A3" s="1"/>
      <c r="B3" s="3"/>
      <c r="C3" s="3"/>
      <c r="D3" s="3"/>
      <c r="E3" s="3"/>
      <c r="F3" s="3"/>
      <c r="G3" s="3"/>
      <c r="H3" s="3"/>
      <c r="I3" s="3"/>
      <c r="J3" s="1"/>
      <c r="K3" s="1"/>
      <c r="L3" s="1"/>
      <c r="M3" s="1"/>
      <c r="N3" s="1"/>
      <c r="O3" s="1"/>
      <c r="P3" s="1"/>
      <c r="Q3" s="1"/>
      <c r="R3" s="1"/>
      <c r="S3" s="3"/>
      <c r="T3" s="3"/>
    </row>
    <row r="4" spans="1:20" ht="13.5" thickBot="1">
      <c r="A4" s="1"/>
      <c r="B4" s="1"/>
      <c r="C4" s="1"/>
      <c r="D4" s="1"/>
      <c r="E4" s="1"/>
      <c r="F4" s="1"/>
      <c r="G4" s="19" t="s">
        <v>1</v>
      </c>
      <c r="H4" s="66"/>
      <c r="I4" s="20"/>
      <c r="J4" s="1"/>
      <c r="K4" s="1"/>
      <c r="L4" s="1"/>
      <c r="M4" s="1"/>
      <c r="N4" s="1"/>
      <c r="O4" s="1"/>
      <c r="P4" s="1"/>
      <c r="Q4" s="1"/>
      <c r="R4" s="1"/>
      <c r="S4" s="3"/>
      <c r="T4" s="3"/>
    </row>
    <row r="5" spans="1:20" ht="12.75">
      <c r="A5" s="1"/>
      <c r="B5" s="47" t="s">
        <v>2</v>
      </c>
      <c r="C5" s="48"/>
      <c r="D5" s="48"/>
      <c r="E5" s="48"/>
      <c r="F5" s="77">
        <v>1</v>
      </c>
      <c r="G5" s="88" t="str">
        <f>IF(F5&lt;0,"out of range",IF(F5&lt;200,"Roof Catchment",IF(F5&lt;500,"Roof of large building or surface catchment","Surface catchment")))</f>
        <v>Roof Catchment</v>
      </c>
      <c r="H5" s="89"/>
      <c r="I5" s="90"/>
      <c r="J5" s="1"/>
      <c r="K5" s="1"/>
      <c r="L5" s="1"/>
      <c r="M5" s="1"/>
      <c r="N5" s="1"/>
      <c r="O5" s="1"/>
      <c r="P5" s="1"/>
      <c r="Q5" s="1"/>
      <c r="R5" s="1"/>
      <c r="S5" s="3"/>
      <c r="T5" s="3"/>
    </row>
    <row r="6" spans="1:20" ht="12.75">
      <c r="A6" s="1"/>
      <c r="B6" s="52" t="s">
        <v>3</v>
      </c>
      <c r="C6" s="53"/>
      <c r="D6" s="53"/>
      <c r="E6" s="53"/>
      <c r="F6" s="81">
        <v>0.6</v>
      </c>
      <c r="G6" s="91" t="str">
        <f>IF(F6&lt;0,"Out of range,value must be between 1 and 0",IF(F6&lt;0.2,"Natural soil and rock surfaces",IF(F6&lt;0.5,"Treated ground catchments",IF(F6&lt;0.8,"Concrete, plastic or rubber ground coverings",IF(F6&lt;1.001,"Roof tiles or tin sheeting","Out of range, value must be between 1 and 0")))))</f>
        <v>Concrete, plastic or rubber ground coverings</v>
      </c>
      <c r="H6" s="54"/>
      <c r="I6" s="67"/>
      <c r="J6" s="1"/>
      <c r="K6" s="1"/>
      <c r="L6" s="1"/>
      <c r="M6" s="1"/>
      <c r="N6" s="1"/>
      <c r="O6" s="1"/>
      <c r="P6" s="1"/>
      <c r="Q6" s="1"/>
      <c r="R6" s="1"/>
      <c r="S6" s="3"/>
      <c r="T6" s="3"/>
    </row>
    <row r="7" spans="1:20" ht="15" customHeight="1">
      <c r="A7" s="1"/>
      <c r="B7" s="52" t="s">
        <v>4</v>
      </c>
      <c r="C7" s="53"/>
      <c r="D7" s="53"/>
      <c r="E7" s="53"/>
      <c r="F7" s="78">
        <v>0</v>
      </c>
      <c r="G7" s="95" t="s">
        <v>5</v>
      </c>
      <c r="H7" s="96">
        <f>IF(F7&lt;0,"error",F7/20)</f>
        <v>0</v>
      </c>
      <c r="I7" s="97" t="s">
        <v>53</v>
      </c>
      <c r="J7" s="1"/>
      <c r="K7" s="1"/>
      <c r="L7" s="1"/>
      <c r="M7" s="1"/>
      <c r="N7" s="1"/>
      <c r="O7" s="1"/>
      <c r="P7" s="1"/>
      <c r="Q7" s="1"/>
      <c r="R7" s="1"/>
      <c r="S7" s="3"/>
      <c r="T7" s="3"/>
    </row>
    <row r="8" spans="1:20" ht="15.75" customHeight="1">
      <c r="A8" s="1"/>
      <c r="B8" s="57" t="s">
        <v>6</v>
      </c>
      <c r="C8" s="58"/>
      <c r="D8" s="58"/>
      <c r="E8" s="61"/>
      <c r="F8" s="79">
        <f>LARGE(H13:H24,1)</f>
        <v>1.2053999999999998</v>
      </c>
      <c r="G8" s="91" t="str">
        <f>IF(F8&lt;0,"out of range",IF(F8&lt;50,"A tank",IF(F8&lt;200,"A large tank or a small storage dam",IF(F8&lt;5000,"A  storage dam","A fair sized storage dam"))))</f>
        <v>A tank</v>
      </c>
      <c r="H8" s="68"/>
      <c r="I8" s="67"/>
      <c r="J8" s="1"/>
      <c r="K8" s="1"/>
      <c r="L8" s="1"/>
      <c r="M8" s="1"/>
      <c r="N8" s="1"/>
      <c r="O8" s="1"/>
      <c r="P8" s="1"/>
      <c r="Q8" s="1"/>
      <c r="R8" s="1"/>
      <c r="S8" s="3"/>
      <c r="T8" s="3"/>
    </row>
    <row r="9" spans="1:20" ht="27.75" customHeight="1" thickBot="1">
      <c r="A9" s="3"/>
      <c r="B9" s="62" t="s">
        <v>7</v>
      </c>
      <c r="C9" s="63"/>
      <c r="D9" s="64"/>
      <c r="E9" s="65"/>
      <c r="F9" s="80">
        <f>ROUND(F24/12/30.125*1000,2)</f>
        <v>3.33</v>
      </c>
      <c r="G9" s="92" t="str">
        <f>IF(F7&gt;F9,"Consumption rate is too great",IF(ROUND(F7,2)=ROUND(F9,2),"Consumption rate is balanced",IF(F7&lt;0,"Out of range","Consumption rate could be greater")))</f>
        <v>Consumption rate could be greater</v>
      </c>
      <c r="H9" s="93"/>
      <c r="I9" s="94"/>
      <c r="J9" s="1"/>
      <c r="K9" s="1"/>
      <c r="L9" s="1"/>
      <c r="M9" s="1"/>
      <c r="N9" s="1"/>
      <c r="O9" s="1"/>
      <c r="P9" s="1"/>
      <c r="Q9" s="1"/>
      <c r="R9" s="1"/>
      <c r="S9" s="3"/>
      <c r="T9" s="3"/>
    </row>
    <row r="10" spans="1:20" ht="25.5" customHeight="1" thickBot="1">
      <c r="A10" s="3"/>
      <c r="B10" s="3"/>
      <c r="C10" s="3"/>
      <c r="D10" s="3"/>
      <c r="E10" s="3"/>
      <c r="F10" s="3"/>
      <c r="G10" s="3"/>
      <c r="H10" s="3"/>
      <c r="I10" s="1"/>
      <c r="J10" s="1"/>
      <c r="K10" s="1"/>
      <c r="L10" s="1"/>
      <c r="M10" s="1"/>
      <c r="N10" s="1"/>
      <c r="O10" s="1"/>
      <c r="P10" s="1"/>
      <c r="Q10" s="1"/>
      <c r="R10" s="1"/>
      <c r="S10" s="3"/>
      <c r="T10" s="3"/>
    </row>
    <row r="11" spans="1:20" ht="51.75" thickBot="1">
      <c r="A11" s="3"/>
      <c r="B11" s="42" t="s">
        <v>8</v>
      </c>
      <c r="C11" s="43" t="s">
        <v>9</v>
      </c>
      <c r="D11" s="44" t="s">
        <v>10</v>
      </c>
      <c r="E11" s="44"/>
      <c r="F11" s="44" t="s">
        <v>11</v>
      </c>
      <c r="G11" s="45" t="s">
        <v>12</v>
      </c>
      <c r="H11" s="46" t="s">
        <v>13</v>
      </c>
      <c r="I11" s="1"/>
      <c r="J11" s="1"/>
      <c r="K11" s="1"/>
      <c r="L11" s="1"/>
      <c r="M11" s="1"/>
      <c r="N11" s="1"/>
      <c r="O11" s="1"/>
      <c r="P11" s="1"/>
      <c r="Q11" s="1"/>
      <c r="R11" s="1"/>
      <c r="S11" s="3"/>
      <c r="T11" s="3"/>
    </row>
    <row r="12" spans="1:20" ht="12.75">
      <c r="A12" s="3"/>
      <c r="B12" s="98"/>
      <c r="C12" s="98"/>
      <c r="D12" s="99"/>
      <c r="E12" s="99"/>
      <c r="F12" s="99"/>
      <c r="G12" s="100"/>
      <c r="H12" s="99"/>
      <c r="I12" s="1"/>
      <c r="J12" s="1"/>
      <c r="K12" s="1"/>
      <c r="L12" s="1"/>
      <c r="M12" s="1"/>
      <c r="N12" s="1"/>
      <c r="O12" s="1"/>
      <c r="P12" s="1"/>
      <c r="Q12" s="1"/>
      <c r="R12" s="1"/>
      <c r="S12" s="3"/>
      <c r="T12" s="3"/>
    </row>
    <row r="13" spans="1:20" ht="12.75">
      <c r="A13" s="3"/>
      <c r="B13" s="101" t="s">
        <v>16</v>
      </c>
      <c r="C13" s="102">
        <v>162</v>
      </c>
      <c r="D13" s="103">
        <f>C13+D12</f>
        <v>162</v>
      </c>
      <c r="E13" s="103" t="s">
        <v>15</v>
      </c>
      <c r="F13" s="103">
        <f aca="true" t="shared" si="0" ref="F13:F24">D13*$F$5*$F$6/1000</f>
        <v>0.09720000000000001</v>
      </c>
      <c r="G13" s="104">
        <f>$F$7/1000*30.125</f>
        <v>0</v>
      </c>
      <c r="H13" s="105">
        <f aca="true" t="shared" si="1" ref="H13:H24">F13-G13</f>
        <v>0.09720000000000001</v>
      </c>
      <c r="I13" s="1"/>
      <c r="J13" s="1"/>
      <c r="K13" s="1"/>
      <c r="L13" s="1"/>
      <c r="M13" s="1"/>
      <c r="N13" s="1"/>
      <c r="O13" s="1"/>
      <c r="P13" s="1"/>
      <c r="Q13" s="1"/>
      <c r="R13" s="1"/>
      <c r="S13" s="3"/>
      <c r="T13" s="3"/>
    </row>
    <row r="14" spans="1:20" ht="12.75">
      <c r="A14" s="3"/>
      <c r="B14" s="101" t="s">
        <v>18</v>
      </c>
      <c r="C14" s="102">
        <v>194</v>
      </c>
      <c r="D14" s="103">
        <f aca="true" t="shared" si="2" ref="D14:D24">C14+D13</f>
        <v>356</v>
      </c>
      <c r="E14" s="103" t="s">
        <v>17</v>
      </c>
      <c r="F14" s="103">
        <f t="shared" si="0"/>
        <v>0.21359999999999998</v>
      </c>
      <c r="G14" s="104">
        <f aca="true" t="shared" si="3" ref="G14:G24">G13+($F$7/1000*30.125)</f>
        <v>0</v>
      </c>
      <c r="H14" s="103">
        <f t="shared" si="1"/>
        <v>0.21359999999999998</v>
      </c>
      <c r="I14" s="1"/>
      <c r="J14" s="1"/>
      <c r="K14" s="1"/>
      <c r="L14" s="1"/>
      <c r="M14" s="1"/>
      <c r="N14" s="1"/>
      <c r="O14" s="1"/>
      <c r="P14" s="1"/>
      <c r="Q14" s="1"/>
      <c r="R14" s="1"/>
      <c r="S14" s="3"/>
      <c r="T14" s="3"/>
    </row>
    <row r="15" spans="1:20" ht="12.75">
      <c r="A15" s="3"/>
      <c r="B15" s="101" t="s">
        <v>20</v>
      </c>
      <c r="C15" s="102">
        <v>385</v>
      </c>
      <c r="D15" s="103">
        <f t="shared" si="2"/>
        <v>741</v>
      </c>
      <c r="E15" s="103" t="s">
        <v>19</v>
      </c>
      <c r="F15" s="103">
        <f t="shared" si="0"/>
        <v>0.44459999999999994</v>
      </c>
      <c r="G15" s="104">
        <f t="shared" si="3"/>
        <v>0</v>
      </c>
      <c r="H15" s="103">
        <f t="shared" si="1"/>
        <v>0.44459999999999994</v>
      </c>
      <c r="I15" s="1"/>
      <c r="J15" s="1"/>
      <c r="K15" s="1"/>
      <c r="L15" s="1"/>
      <c r="M15" s="1"/>
      <c r="N15" s="1"/>
      <c r="O15" s="1"/>
      <c r="P15" s="1"/>
      <c r="Q15" s="1"/>
      <c r="R15" s="1"/>
      <c r="S15" s="3"/>
      <c r="T15" s="3"/>
    </row>
    <row r="16" spans="1:20" ht="12.75">
      <c r="A16" s="3"/>
      <c r="B16" s="101" t="s">
        <v>22</v>
      </c>
      <c r="C16" s="102">
        <v>191</v>
      </c>
      <c r="D16" s="103">
        <f t="shared" si="2"/>
        <v>932</v>
      </c>
      <c r="E16" s="103" t="s">
        <v>21</v>
      </c>
      <c r="F16" s="103">
        <f t="shared" si="0"/>
        <v>0.5591999999999999</v>
      </c>
      <c r="G16" s="104">
        <f t="shared" si="3"/>
        <v>0</v>
      </c>
      <c r="H16" s="103">
        <f t="shared" si="1"/>
        <v>0.5591999999999999</v>
      </c>
      <c r="I16" s="1"/>
      <c r="J16" s="1"/>
      <c r="K16" s="1"/>
      <c r="L16" s="1"/>
      <c r="M16" s="1"/>
      <c r="N16" s="1"/>
      <c r="O16" s="1"/>
      <c r="P16" s="1"/>
      <c r="Q16" s="1"/>
      <c r="R16" s="1"/>
      <c r="S16" s="3"/>
      <c r="T16" s="3"/>
    </row>
    <row r="17" spans="1:20" ht="12.75">
      <c r="A17" s="3"/>
      <c r="B17" s="101" t="s">
        <v>15</v>
      </c>
      <c r="C17" s="102">
        <v>200</v>
      </c>
      <c r="D17" s="103">
        <f t="shared" si="2"/>
        <v>1132</v>
      </c>
      <c r="E17" s="103" t="s">
        <v>23</v>
      </c>
      <c r="F17" s="103">
        <f t="shared" si="0"/>
        <v>0.6791999999999999</v>
      </c>
      <c r="G17" s="104">
        <f t="shared" si="3"/>
        <v>0</v>
      </c>
      <c r="H17" s="103">
        <f t="shared" si="1"/>
        <v>0.6791999999999999</v>
      </c>
      <c r="I17" s="1"/>
      <c r="J17" s="1"/>
      <c r="K17" s="1"/>
      <c r="L17" s="1"/>
      <c r="M17" s="1"/>
      <c r="N17" s="1"/>
      <c r="O17" s="1"/>
      <c r="P17" s="1"/>
      <c r="Q17" s="1"/>
      <c r="R17" s="1"/>
      <c r="S17" s="3"/>
      <c r="T17" s="3"/>
    </row>
    <row r="18" spans="1:20" ht="12.75">
      <c r="A18" s="3"/>
      <c r="B18" s="101" t="s">
        <v>17</v>
      </c>
      <c r="C18" s="102">
        <v>304</v>
      </c>
      <c r="D18" s="103">
        <f t="shared" si="2"/>
        <v>1436</v>
      </c>
      <c r="E18" s="103" t="s">
        <v>24</v>
      </c>
      <c r="F18" s="103">
        <f t="shared" si="0"/>
        <v>0.8616</v>
      </c>
      <c r="G18" s="104">
        <f t="shared" si="3"/>
        <v>0</v>
      </c>
      <c r="H18" s="103">
        <f t="shared" si="1"/>
        <v>0.8616</v>
      </c>
      <c r="I18" s="1"/>
      <c r="J18" s="1"/>
      <c r="K18" s="1"/>
      <c r="L18" s="1"/>
      <c r="M18" s="1"/>
      <c r="N18" s="1"/>
      <c r="O18" s="1"/>
      <c r="P18" s="1"/>
      <c r="Q18" s="1"/>
      <c r="R18" s="1"/>
      <c r="S18" s="3"/>
      <c r="T18" s="3"/>
    </row>
    <row r="19" spans="1:20" ht="12.75">
      <c r="A19" s="3"/>
      <c r="B19" s="101" t="s">
        <v>19</v>
      </c>
      <c r="C19" s="102">
        <v>218</v>
      </c>
      <c r="D19" s="103">
        <f t="shared" si="2"/>
        <v>1654</v>
      </c>
      <c r="E19" s="103" t="s">
        <v>25</v>
      </c>
      <c r="F19" s="103">
        <f t="shared" si="0"/>
        <v>0.9924</v>
      </c>
      <c r="G19" s="104">
        <f t="shared" si="3"/>
        <v>0</v>
      </c>
      <c r="H19" s="103">
        <f t="shared" si="1"/>
        <v>0.9924</v>
      </c>
      <c r="I19" s="1"/>
      <c r="J19" s="1"/>
      <c r="K19" s="1"/>
      <c r="L19" s="1"/>
      <c r="M19" s="1"/>
      <c r="N19" s="1"/>
      <c r="O19" s="1"/>
      <c r="P19" s="1"/>
      <c r="Q19" s="1"/>
      <c r="R19" s="1"/>
      <c r="S19" s="3"/>
      <c r="T19" s="3"/>
    </row>
    <row r="20" spans="1:20" ht="12.75">
      <c r="A20" s="3"/>
      <c r="B20" s="101" t="s">
        <v>21</v>
      </c>
      <c r="C20" s="106">
        <v>65</v>
      </c>
      <c r="D20" s="103">
        <f t="shared" si="2"/>
        <v>1719</v>
      </c>
      <c r="E20" s="103" t="s">
        <v>14</v>
      </c>
      <c r="F20" s="103">
        <f t="shared" si="0"/>
        <v>1.0313999999999999</v>
      </c>
      <c r="G20" s="104">
        <f t="shared" si="3"/>
        <v>0</v>
      </c>
      <c r="H20" s="103">
        <f t="shared" si="1"/>
        <v>1.0313999999999999</v>
      </c>
      <c r="I20" s="1"/>
      <c r="J20" s="1"/>
      <c r="K20" s="1"/>
      <c r="L20" s="1"/>
      <c r="M20" s="1"/>
      <c r="N20" s="1"/>
      <c r="O20" s="1"/>
      <c r="P20" s="1"/>
      <c r="Q20" s="1"/>
      <c r="R20" s="1"/>
      <c r="S20" s="3"/>
      <c r="T20" s="3"/>
    </row>
    <row r="21" spans="1:20" ht="12.75">
      <c r="A21" s="3"/>
      <c r="B21" s="101" t="s">
        <v>23</v>
      </c>
      <c r="C21" s="102">
        <v>87</v>
      </c>
      <c r="D21" s="103">
        <f t="shared" si="2"/>
        <v>1806</v>
      </c>
      <c r="E21" s="103" t="s">
        <v>16</v>
      </c>
      <c r="F21" s="103">
        <f t="shared" si="0"/>
        <v>1.0836</v>
      </c>
      <c r="G21" s="104">
        <f t="shared" si="3"/>
        <v>0</v>
      </c>
      <c r="H21" s="103">
        <f t="shared" si="1"/>
        <v>1.0836</v>
      </c>
      <c r="I21" s="1"/>
      <c r="J21" s="1"/>
      <c r="K21" s="1"/>
      <c r="L21" s="1"/>
      <c r="M21" s="1"/>
      <c r="N21" s="1"/>
      <c r="O21" s="1"/>
      <c r="P21" s="1"/>
      <c r="Q21" s="1"/>
      <c r="R21" s="1"/>
      <c r="S21" s="3"/>
      <c r="T21" s="3"/>
    </row>
    <row r="22" spans="1:20" ht="12.75">
      <c r="A22" s="3"/>
      <c r="B22" s="101" t="s">
        <v>24</v>
      </c>
      <c r="C22" s="102">
        <v>55</v>
      </c>
      <c r="D22" s="103">
        <f t="shared" si="2"/>
        <v>1861</v>
      </c>
      <c r="E22" s="103" t="s">
        <v>18</v>
      </c>
      <c r="F22" s="103">
        <f t="shared" si="0"/>
        <v>1.1165999999999998</v>
      </c>
      <c r="G22" s="104">
        <f t="shared" si="3"/>
        <v>0</v>
      </c>
      <c r="H22" s="103">
        <f t="shared" si="1"/>
        <v>1.1165999999999998</v>
      </c>
      <c r="I22" s="1"/>
      <c r="J22" s="1"/>
      <c r="K22" s="1"/>
      <c r="L22" s="1"/>
      <c r="M22" s="1"/>
      <c r="N22" s="1"/>
      <c r="O22" s="1"/>
      <c r="P22" s="1"/>
      <c r="Q22" s="1"/>
      <c r="R22" s="1"/>
      <c r="S22" s="3"/>
      <c r="T22" s="3"/>
    </row>
    <row r="23" spans="1:20" ht="12.75">
      <c r="A23" s="1"/>
      <c r="B23" s="101" t="s">
        <v>25</v>
      </c>
      <c r="C23" s="107">
        <v>71</v>
      </c>
      <c r="D23" s="103">
        <f t="shared" si="2"/>
        <v>1932</v>
      </c>
      <c r="E23" s="103" t="s">
        <v>20</v>
      </c>
      <c r="F23" s="103">
        <f t="shared" si="0"/>
        <v>1.1592</v>
      </c>
      <c r="G23" s="104">
        <f t="shared" si="3"/>
        <v>0</v>
      </c>
      <c r="H23" s="103">
        <f t="shared" si="1"/>
        <v>1.1592</v>
      </c>
      <c r="I23" s="1"/>
      <c r="J23" s="1"/>
      <c r="K23" s="1"/>
      <c r="L23" s="1"/>
      <c r="M23" s="1"/>
      <c r="N23" s="1"/>
      <c r="O23" s="1"/>
      <c r="P23" s="1"/>
      <c r="Q23" s="1"/>
      <c r="R23" s="1"/>
      <c r="S23" s="3"/>
      <c r="T23" s="3"/>
    </row>
    <row r="24" spans="1:20" ht="12.75">
      <c r="A24" s="1"/>
      <c r="B24" s="101" t="s">
        <v>14</v>
      </c>
      <c r="C24" s="107">
        <v>77</v>
      </c>
      <c r="D24" s="103">
        <f t="shared" si="2"/>
        <v>2009</v>
      </c>
      <c r="E24" s="103" t="s">
        <v>22</v>
      </c>
      <c r="F24" s="103">
        <f t="shared" si="0"/>
        <v>1.2053999999999998</v>
      </c>
      <c r="G24" s="104">
        <f t="shared" si="3"/>
        <v>0</v>
      </c>
      <c r="H24" s="103">
        <f t="shared" si="1"/>
        <v>1.2053999999999998</v>
      </c>
      <c r="I24" s="3"/>
      <c r="J24" s="3"/>
      <c r="K24" s="1"/>
      <c r="L24" s="1"/>
      <c r="M24" s="1"/>
      <c r="N24" s="1"/>
      <c r="O24" s="1"/>
      <c r="P24" s="1"/>
      <c r="Q24" s="1"/>
      <c r="R24" s="1"/>
      <c r="S24" s="3"/>
      <c r="T24" s="3"/>
    </row>
    <row r="25" spans="1:20" ht="12.75">
      <c r="A25" s="1"/>
      <c r="B25" s="3"/>
      <c r="C25" s="3"/>
      <c r="D25" s="3"/>
      <c r="E25" s="3"/>
      <c r="F25" s="3"/>
      <c r="G25" s="3"/>
      <c r="H25" s="3"/>
      <c r="I25" s="3"/>
      <c r="J25" s="3"/>
      <c r="K25" s="1"/>
      <c r="L25" s="1"/>
      <c r="M25" s="1"/>
      <c r="N25" s="1"/>
      <c r="O25" s="1"/>
      <c r="P25" s="1"/>
      <c r="Q25" s="1"/>
      <c r="R25" s="1"/>
      <c r="S25" s="3"/>
      <c r="T25" s="3"/>
    </row>
    <row r="26" spans="1:20" ht="12.75">
      <c r="A26" s="1"/>
      <c r="B26" s="1"/>
      <c r="C26" s="1"/>
      <c r="D26" s="1"/>
      <c r="E26" s="1"/>
      <c r="F26" s="1"/>
      <c r="G26" s="1"/>
      <c r="H26" s="1"/>
      <c r="I26" s="3"/>
      <c r="J26" s="3"/>
      <c r="K26" s="1"/>
      <c r="L26" s="1"/>
      <c r="M26" s="1"/>
      <c r="N26" s="1"/>
      <c r="O26" s="1"/>
      <c r="P26" s="1"/>
      <c r="Q26" s="1"/>
      <c r="R26" s="1"/>
      <c r="S26" s="3"/>
      <c r="T26" s="3"/>
    </row>
    <row r="27" spans="1:20" ht="12.75">
      <c r="A27" s="1"/>
      <c r="B27" s="1"/>
      <c r="C27" s="1"/>
      <c r="D27" s="1"/>
      <c r="E27" s="1"/>
      <c r="F27" s="1"/>
      <c r="G27" s="1"/>
      <c r="H27" s="1"/>
      <c r="I27" s="3"/>
      <c r="J27" s="3"/>
      <c r="K27" s="1"/>
      <c r="L27" s="1"/>
      <c r="M27" s="1"/>
      <c r="N27" s="1"/>
      <c r="O27" s="1"/>
      <c r="P27" s="1"/>
      <c r="Q27" s="1"/>
      <c r="R27" s="1"/>
      <c r="S27" s="3"/>
      <c r="T27" s="3"/>
    </row>
    <row r="28" spans="1:20" ht="12.75">
      <c r="A28" s="1"/>
      <c r="B28" s="1"/>
      <c r="C28" s="1"/>
      <c r="D28" s="1"/>
      <c r="E28" s="1"/>
      <c r="F28" s="1"/>
      <c r="G28" s="1"/>
      <c r="H28" s="1"/>
      <c r="I28" s="3"/>
      <c r="J28" s="3"/>
      <c r="K28" s="1"/>
      <c r="L28" s="1"/>
      <c r="M28" s="1"/>
      <c r="N28" s="1"/>
      <c r="O28" s="1"/>
      <c r="P28" s="1"/>
      <c r="Q28" s="1"/>
      <c r="R28" s="1"/>
      <c r="S28" s="3"/>
      <c r="T28" s="3"/>
    </row>
    <row r="29" spans="1:20" ht="12.75">
      <c r="A29" s="1"/>
      <c r="B29" s="1"/>
      <c r="C29" s="1"/>
      <c r="D29" s="1"/>
      <c r="E29" s="1"/>
      <c r="F29" s="1"/>
      <c r="G29" s="1"/>
      <c r="H29" s="1"/>
      <c r="I29" s="3"/>
      <c r="J29" s="3"/>
      <c r="K29" s="1"/>
      <c r="L29" s="1"/>
      <c r="M29" s="1"/>
      <c r="N29" s="1"/>
      <c r="O29" s="1"/>
      <c r="P29" s="1"/>
      <c r="Q29" s="1"/>
      <c r="R29" s="1"/>
      <c r="S29" s="3"/>
      <c r="T29" s="3"/>
    </row>
    <row r="30" spans="1:20" ht="12.75">
      <c r="A30" s="1"/>
      <c r="B30" s="1"/>
      <c r="C30" s="1"/>
      <c r="D30" s="1"/>
      <c r="E30" s="1"/>
      <c r="F30" s="1"/>
      <c r="G30" s="1"/>
      <c r="H30" s="1"/>
      <c r="I30" s="3"/>
      <c r="J30" s="3"/>
      <c r="K30" s="1"/>
      <c r="L30" s="1"/>
      <c r="M30" s="1"/>
      <c r="N30" s="1"/>
      <c r="O30" s="1"/>
      <c r="P30" s="1"/>
      <c r="Q30" s="1"/>
      <c r="R30" s="1"/>
      <c r="S30" s="3"/>
      <c r="T30" s="3"/>
    </row>
    <row r="31" spans="1:20" ht="12.75">
      <c r="A31" s="1"/>
      <c r="B31" s="1"/>
      <c r="C31" s="1"/>
      <c r="D31" s="1"/>
      <c r="E31" s="1"/>
      <c r="F31" s="1"/>
      <c r="G31" s="1"/>
      <c r="H31" s="1"/>
      <c r="I31" s="3"/>
      <c r="J31" s="3"/>
      <c r="K31" s="1"/>
      <c r="L31" s="1"/>
      <c r="M31" s="1"/>
      <c r="N31" s="1"/>
      <c r="O31" s="1"/>
      <c r="P31" s="1"/>
      <c r="Q31" s="1"/>
      <c r="R31" s="1"/>
      <c r="S31" s="3"/>
      <c r="T31" s="3"/>
    </row>
    <row r="32" spans="1:20" ht="12.75">
      <c r="A32" s="1"/>
      <c r="B32" s="1"/>
      <c r="C32" s="1"/>
      <c r="D32" s="1"/>
      <c r="E32" s="1"/>
      <c r="F32" s="1"/>
      <c r="G32" s="1"/>
      <c r="H32" s="1"/>
      <c r="I32" s="3"/>
      <c r="J32" s="3"/>
      <c r="K32" s="1"/>
      <c r="L32" s="1"/>
      <c r="M32" s="1"/>
      <c r="N32" s="1"/>
      <c r="O32" s="1"/>
      <c r="P32" s="1"/>
      <c r="Q32" s="1"/>
      <c r="R32" s="1"/>
      <c r="S32" s="3"/>
      <c r="T32" s="3"/>
    </row>
    <row r="33" spans="1:20" ht="12.75">
      <c r="A33" s="1"/>
      <c r="B33" s="1"/>
      <c r="C33" s="1"/>
      <c r="D33" s="1"/>
      <c r="E33" s="1"/>
      <c r="F33" s="1"/>
      <c r="G33" s="1"/>
      <c r="H33" s="1"/>
      <c r="I33" s="3"/>
      <c r="J33" s="3"/>
      <c r="K33" s="1"/>
      <c r="L33" s="1"/>
      <c r="M33" s="1"/>
      <c r="N33" s="1"/>
      <c r="O33" s="1"/>
      <c r="P33" s="1"/>
      <c r="Q33" s="1"/>
      <c r="R33" s="1"/>
      <c r="S33" s="3"/>
      <c r="T33" s="3"/>
    </row>
    <row r="34" spans="1:20" ht="12.75">
      <c r="A34" s="1"/>
      <c r="B34" s="1"/>
      <c r="C34" s="1"/>
      <c r="D34" s="1"/>
      <c r="E34" s="1"/>
      <c r="F34" s="1"/>
      <c r="G34" s="1"/>
      <c r="H34" s="1"/>
      <c r="I34" s="3"/>
      <c r="J34" s="3"/>
      <c r="K34" s="1"/>
      <c r="L34" s="1"/>
      <c r="M34" s="1"/>
      <c r="N34" s="1"/>
      <c r="O34" s="1"/>
      <c r="P34" s="1"/>
      <c r="Q34" s="1"/>
      <c r="R34" s="1"/>
      <c r="S34" s="3"/>
      <c r="T34" s="3"/>
    </row>
    <row r="35" spans="1:20" ht="12.75">
      <c r="A35" s="1"/>
      <c r="B35" s="1"/>
      <c r="C35" s="1"/>
      <c r="D35" s="1"/>
      <c r="E35" s="1"/>
      <c r="F35" s="1"/>
      <c r="G35" s="1"/>
      <c r="H35" s="1"/>
      <c r="I35" s="3"/>
      <c r="J35" s="3"/>
      <c r="K35" s="1"/>
      <c r="L35" s="1"/>
      <c r="M35" s="1"/>
      <c r="N35" s="1"/>
      <c r="O35" s="1"/>
      <c r="P35" s="1"/>
      <c r="Q35" s="1"/>
      <c r="R35" s="1"/>
      <c r="S35" s="3"/>
      <c r="T35" s="3"/>
    </row>
    <row r="36" spans="1:20" ht="12.75">
      <c r="A36" s="1"/>
      <c r="B36" s="1"/>
      <c r="C36" s="1"/>
      <c r="D36" s="1"/>
      <c r="E36" s="1"/>
      <c r="F36" s="1"/>
      <c r="G36" s="1"/>
      <c r="H36" s="1"/>
      <c r="I36" s="1"/>
      <c r="J36" s="1"/>
      <c r="K36" s="1"/>
      <c r="L36" s="1"/>
      <c r="M36" s="1"/>
      <c r="N36" s="1"/>
      <c r="O36" s="1"/>
      <c r="P36" s="1"/>
      <c r="Q36" s="1"/>
      <c r="R36" s="1"/>
      <c r="S36" s="3"/>
      <c r="T36" s="3"/>
    </row>
    <row r="37" spans="1:20" ht="12.75">
      <c r="A37" s="1"/>
      <c r="B37" s="1"/>
      <c r="C37" s="1"/>
      <c r="D37" s="1"/>
      <c r="E37" s="1"/>
      <c r="F37" s="1"/>
      <c r="G37" s="1"/>
      <c r="H37" s="1"/>
      <c r="I37" s="1"/>
      <c r="J37" s="1"/>
      <c r="K37" s="1"/>
      <c r="L37" s="1"/>
      <c r="M37" s="1"/>
      <c r="N37" s="1"/>
      <c r="O37" s="1"/>
      <c r="P37" s="1"/>
      <c r="Q37" s="1"/>
      <c r="R37" s="1"/>
      <c r="S37" s="3"/>
      <c r="T37" s="3"/>
    </row>
    <row r="38" spans="1:20" ht="12.75">
      <c r="A38" s="1"/>
      <c r="B38" s="1"/>
      <c r="C38" s="1"/>
      <c r="D38" s="1"/>
      <c r="E38" s="1"/>
      <c r="F38" s="1"/>
      <c r="G38" s="1"/>
      <c r="H38" s="1"/>
      <c r="I38" s="1"/>
      <c r="J38" s="1"/>
      <c r="K38" s="1"/>
      <c r="L38" s="1"/>
      <c r="M38" s="1"/>
      <c r="N38" s="1"/>
      <c r="O38" s="1"/>
      <c r="P38" s="1"/>
      <c r="Q38" s="1"/>
      <c r="R38" s="1"/>
      <c r="S38" s="3"/>
      <c r="T38" s="3"/>
    </row>
    <row r="39" spans="1:20" ht="12.75">
      <c r="A39" s="1"/>
      <c r="B39" s="1"/>
      <c r="C39" s="1"/>
      <c r="D39" s="1"/>
      <c r="E39" s="1"/>
      <c r="F39" s="1"/>
      <c r="G39" s="1"/>
      <c r="H39" s="1"/>
      <c r="I39" s="1"/>
      <c r="J39" s="1"/>
      <c r="K39" s="1"/>
      <c r="L39" s="1"/>
      <c r="M39" s="1"/>
      <c r="N39" s="1"/>
      <c r="O39" s="1"/>
      <c r="P39" s="1"/>
      <c r="Q39" s="1"/>
      <c r="R39" s="1"/>
      <c r="S39" s="3"/>
      <c r="T39" s="3"/>
    </row>
    <row r="40" spans="1:20" ht="12.75">
      <c r="A40" s="1"/>
      <c r="B40" s="1"/>
      <c r="C40" s="1"/>
      <c r="D40" s="1"/>
      <c r="E40" s="1"/>
      <c r="F40" s="1"/>
      <c r="G40" s="1"/>
      <c r="H40" s="1"/>
      <c r="I40" s="1"/>
      <c r="J40" s="1"/>
      <c r="K40" s="1"/>
      <c r="L40" s="1"/>
      <c r="M40" s="1"/>
      <c r="N40" s="1"/>
      <c r="O40" s="1"/>
      <c r="P40" s="1"/>
      <c r="Q40" s="1"/>
      <c r="R40" s="1"/>
      <c r="S40" s="3"/>
      <c r="T40" s="3"/>
    </row>
    <row r="41" spans="1:20" ht="12.75">
      <c r="A41" s="1"/>
      <c r="B41" s="1"/>
      <c r="C41" s="1"/>
      <c r="D41" s="1"/>
      <c r="E41" s="1"/>
      <c r="F41" s="1"/>
      <c r="G41" s="1"/>
      <c r="H41" s="1"/>
      <c r="I41" s="1"/>
      <c r="J41" s="1"/>
      <c r="K41" s="1"/>
      <c r="L41" s="1"/>
      <c r="M41" s="1"/>
      <c r="N41" s="1"/>
      <c r="O41" s="1"/>
      <c r="P41" s="1"/>
      <c r="Q41" s="1"/>
      <c r="R41" s="1"/>
      <c r="S41" s="3"/>
      <c r="T41" s="3"/>
    </row>
    <row r="42" spans="1:20" ht="12.75">
      <c r="A42" s="1"/>
      <c r="B42" s="1"/>
      <c r="C42" s="1"/>
      <c r="D42" s="1"/>
      <c r="E42" s="1"/>
      <c r="F42" s="1"/>
      <c r="G42" s="1"/>
      <c r="H42" s="1"/>
      <c r="I42" s="1"/>
      <c r="J42" s="1"/>
      <c r="K42" s="1"/>
      <c r="L42" s="1"/>
      <c r="M42" s="1"/>
      <c r="N42" s="1"/>
      <c r="O42" s="1"/>
      <c r="P42" s="1"/>
      <c r="Q42" s="1"/>
      <c r="R42" s="1"/>
      <c r="S42" s="3"/>
      <c r="T42" s="3"/>
    </row>
    <row r="43" spans="1:20" ht="12.75">
      <c r="A43" s="1"/>
      <c r="B43" s="1"/>
      <c r="C43" s="1"/>
      <c r="D43" s="1"/>
      <c r="E43" s="1"/>
      <c r="F43" s="1"/>
      <c r="G43" s="1"/>
      <c r="H43" s="1"/>
      <c r="I43" s="1"/>
      <c r="J43" s="1"/>
      <c r="K43" s="1"/>
      <c r="L43" s="1"/>
      <c r="M43" s="1"/>
      <c r="N43" s="1"/>
      <c r="O43" s="1"/>
      <c r="P43" s="1"/>
      <c r="Q43" s="1"/>
      <c r="R43" s="1"/>
      <c r="S43" s="3"/>
      <c r="T43" s="3"/>
    </row>
    <row r="44" spans="1:20" ht="12.75">
      <c r="A44" s="1"/>
      <c r="B44" s="1"/>
      <c r="C44" s="1"/>
      <c r="D44" s="1"/>
      <c r="E44" s="1"/>
      <c r="F44" s="1"/>
      <c r="G44" s="1"/>
      <c r="H44" s="1"/>
      <c r="I44" s="1"/>
      <c r="J44" s="1"/>
      <c r="K44" s="1"/>
      <c r="L44" s="1"/>
      <c r="M44" s="1"/>
      <c r="N44" s="1"/>
      <c r="O44" s="1"/>
      <c r="P44" s="1"/>
      <c r="Q44" s="1"/>
      <c r="R44" s="1"/>
      <c r="S44" s="3"/>
      <c r="T44" s="3"/>
    </row>
    <row r="45" spans="1:20" ht="12.75">
      <c r="A45" s="1"/>
      <c r="B45" s="1"/>
      <c r="C45" s="1"/>
      <c r="D45" s="1"/>
      <c r="E45" s="1"/>
      <c r="F45" s="1"/>
      <c r="G45" s="1"/>
      <c r="H45" s="1"/>
      <c r="I45" s="1"/>
      <c r="J45" s="1"/>
      <c r="K45" s="1"/>
      <c r="L45" s="1"/>
      <c r="M45" s="1"/>
      <c r="N45" s="1"/>
      <c r="O45" s="1"/>
      <c r="P45" s="1"/>
      <c r="Q45" s="1"/>
      <c r="R45" s="1"/>
      <c r="S45" s="3"/>
      <c r="T45" s="3"/>
    </row>
    <row r="46" spans="1:20" ht="12.75">
      <c r="A46" s="1"/>
      <c r="B46" s="1"/>
      <c r="C46" s="1"/>
      <c r="D46" s="1"/>
      <c r="E46" s="1"/>
      <c r="F46" s="1"/>
      <c r="G46" s="1"/>
      <c r="H46" s="1"/>
      <c r="I46" s="1"/>
      <c r="J46" s="1"/>
      <c r="K46" s="1"/>
      <c r="L46" s="1"/>
      <c r="M46" s="1"/>
      <c r="N46" s="1"/>
      <c r="O46" s="1"/>
      <c r="P46" s="1"/>
      <c r="Q46" s="1"/>
      <c r="R46" s="1"/>
      <c r="S46" s="3"/>
      <c r="T46" s="3"/>
    </row>
    <row r="47" spans="1:20" ht="12.75">
      <c r="A47" s="1"/>
      <c r="B47" s="1"/>
      <c r="C47" s="1"/>
      <c r="D47" s="1"/>
      <c r="E47" s="1"/>
      <c r="F47" s="1"/>
      <c r="G47" s="1"/>
      <c r="H47" s="1"/>
      <c r="I47" s="1"/>
      <c r="J47" s="1"/>
      <c r="K47" s="1"/>
      <c r="L47" s="1"/>
      <c r="M47" s="1"/>
      <c r="N47" s="1"/>
      <c r="O47" s="1"/>
      <c r="P47" s="1"/>
      <c r="Q47" s="1"/>
      <c r="R47" s="1"/>
      <c r="S47" s="3"/>
      <c r="T47" s="3"/>
    </row>
    <row r="48" spans="1:20" ht="12.75">
      <c r="A48" s="1"/>
      <c r="B48" s="1"/>
      <c r="C48" s="1"/>
      <c r="D48" s="1"/>
      <c r="E48" s="1"/>
      <c r="F48" s="1"/>
      <c r="G48" s="1"/>
      <c r="H48" s="1"/>
      <c r="I48" s="1"/>
      <c r="J48" s="1"/>
      <c r="K48" s="1"/>
      <c r="L48" s="1"/>
      <c r="M48" s="1"/>
      <c r="N48" s="1"/>
      <c r="O48" s="1"/>
      <c r="P48" s="1"/>
      <c r="Q48" s="1"/>
      <c r="R48" s="1"/>
      <c r="S48" s="3"/>
      <c r="T48" s="3"/>
    </row>
    <row r="49" spans="1:20" ht="12.75">
      <c r="A49" s="1"/>
      <c r="B49" s="1"/>
      <c r="C49" s="1"/>
      <c r="D49" s="1"/>
      <c r="E49" s="1"/>
      <c r="F49" s="1"/>
      <c r="G49" s="1"/>
      <c r="H49" s="1"/>
      <c r="I49" s="1"/>
      <c r="J49" s="1"/>
      <c r="K49" s="1"/>
      <c r="L49" s="1"/>
      <c r="M49" s="1"/>
      <c r="N49" s="1"/>
      <c r="O49" s="1"/>
      <c r="P49" s="1"/>
      <c r="Q49" s="1"/>
      <c r="R49" s="1"/>
      <c r="S49" s="3"/>
      <c r="T49" s="3"/>
    </row>
    <row r="50" spans="1:20" ht="12.75">
      <c r="A50" s="1"/>
      <c r="B50" s="1"/>
      <c r="C50" s="1"/>
      <c r="D50" s="1"/>
      <c r="E50" s="1"/>
      <c r="F50" s="1"/>
      <c r="G50" s="1"/>
      <c r="H50" s="1"/>
      <c r="I50" s="1"/>
      <c r="J50" s="1"/>
      <c r="K50" s="1"/>
      <c r="L50" s="1"/>
      <c r="M50" s="1"/>
      <c r="N50" s="1"/>
      <c r="O50" s="1"/>
      <c r="P50" s="1"/>
      <c r="Q50" s="1"/>
      <c r="R50" s="1"/>
      <c r="S50" s="3"/>
      <c r="T50" s="3"/>
    </row>
    <row r="51" spans="1:20" ht="12.75">
      <c r="A51" s="1"/>
      <c r="B51" s="1"/>
      <c r="C51" s="1"/>
      <c r="D51" s="1"/>
      <c r="E51" s="1"/>
      <c r="F51" s="1"/>
      <c r="G51" s="1"/>
      <c r="H51" s="1"/>
      <c r="I51" s="1"/>
      <c r="J51" s="1"/>
      <c r="K51" s="1"/>
      <c r="L51" s="1"/>
      <c r="M51" s="1"/>
      <c r="N51" s="1"/>
      <c r="O51" s="1"/>
      <c r="P51" s="1"/>
      <c r="Q51" s="1"/>
      <c r="R51" s="1"/>
      <c r="S51" s="3"/>
      <c r="T51" s="3"/>
    </row>
    <row r="52" spans="1:20" ht="12.75">
      <c r="A52" s="1"/>
      <c r="B52" s="1"/>
      <c r="C52" s="1"/>
      <c r="D52" s="1"/>
      <c r="E52" s="1"/>
      <c r="F52" s="1"/>
      <c r="G52" s="1"/>
      <c r="H52" s="1"/>
      <c r="I52" s="1"/>
      <c r="J52" s="1"/>
      <c r="K52" s="1"/>
      <c r="L52" s="1"/>
      <c r="M52" s="1"/>
      <c r="N52" s="1"/>
      <c r="O52" s="1"/>
      <c r="P52" s="1"/>
      <c r="Q52" s="1"/>
      <c r="R52" s="1"/>
      <c r="S52" s="3"/>
      <c r="T52" s="3"/>
    </row>
    <row r="53" spans="1:20" ht="12.75">
      <c r="A53" s="1"/>
      <c r="B53" s="1"/>
      <c r="C53" s="1"/>
      <c r="D53" s="1"/>
      <c r="E53" s="1"/>
      <c r="F53" s="1"/>
      <c r="G53" s="1"/>
      <c r="H53" s="1"/>
      <c r="I53" s="1"/>
      <c r="J53" s="1"/>
      <c r="K53" s="1"/>
      <c r="L53" s="1"/>
      <c r="M53" s="1"/>
      <c r="N53" s="1"/>
      <c r="O53" s="1"/>
      <c r="P53" s="1"/>
      <c r="Q53" s="1"/>
      <c r="R53" s="1"/>
      <c r="S53" s="3"/>
      <c r="T53" s="3"/>
    </row>
    <row r="54" spans="1:20" ht="12.75">
      <c r="A54" s="1"/>
      <c r="B54" s="1"/>
      <c r="C54" s="1"/>
      <c r="D54" s="1"/>
      <c r="E54" s="1"/>
      <c r="F54" s="1"/>
      <c r="G54" s="1"/>
      <c r="H54" s="1"/>
      <c r="I54" s="1"/>
      <c r="J54" s="1"/>
      <c r="K54" s="1"/>
      <c r="L54" s="1"/>
      <c r="M54" s="1"/>
      <c r="N54" s="1"/>
      <c r="O54" s="1"/>
      <c r="P54" s="1"/>
      <c r="Q54" s="1"/>
      <c r="R54" s="1"/>
      <c r="S54" s="3"/>
      <c r="T54" s="3"/>
    </row>
    <row r="55" spans="1:20" ht="12.75">
      <c r="A55" s="1"/>
      <c r="B55" s="1"/>
      <c r="C55" s="1"/>
      <c r="D55" s="1"/>
      <c r="E55" s="1"/>
      <c r="F55" s="1"/>
      <c r="G55" s="1"/>
      <c r="H55" s="1"/>
      <c r="I55" s="1"/>
      <c r="J55" s="1"/>
      <c r="K55" s="1"/>
      <c r="L55" s="1"/>
      <c r="M55" s="1"/>
      <c r="N55" s="1"/>
      <c r="O55" s="1"/>
      <c r="P55" s="1"/>
      <c r="Q55" s="1"/>
      <c r="R55" s="1"/>
      <c r="S55" s="3"/>
      <c r="T55" s="3"/>
    </row>
    <row r="56" spans="1:20" ht="12.75">
      <c r="A56" s="1"/>
      <c r="B56" s="1"/>
      <c r="C56" s="1"/>
      <c r="D56" s="1"/>
      <c r="E56" s="1"/>
      <c r="F56" s="1"/>
      <c r="G56" s="1"/>
      <c r="H56" s="1"/>
      <c r="I56" s="1"/>
      <c r="J56" s="1"/>
      <c r="K56" s="1"/>
      <c r="L56" s="1"/>
      <c r="M56" s="1"/>
      <c r="N56" s="1"/>
      <c r="O56" s="1"/>
      <c r="P56" s="1"/>
      <c r="Q56" s="1"/>
      <c r="R56" s="1"/>
      <c r="S56" s="3"/>
      <c r="T56" s="3"/>
    </row>
    <row r="57" spans="1:20" ht="12.75">
      <c r="A57" s="1"/>
      <c r="B57" s="1"/>
      <c r="C57" s="1"/>
      <c r="D57" s="1"/>
      <c r="E57" s="1"/>
      <c r="F57" s="1"/>
      <c r="G57" s="1"/>
      <c r="H57" s="1"/>
      <c r="I57" s="1"/>
      <c r="J57" s="1"/>
      <c r="K57" s="1"/>
      <c r="L57" s="1"/>
      <c r="M57" s="1"/>
      <c r="N57" s="1"/>
      <c r="O57" s="1"/>
      <c r="P57" s="1"/>
      <c r="Q57" s="1"/>
      <c r="R57" s="1"/>
      <c r="S57" s="3"/>
      <c r="T57" s="3"/>
    </row>
    <row r="58" spans="1:20" ht="12.75">
      <c r="A58" s="3"/>
      <c r="B58" s="3"/>
      <c r="C58" s="3"/>
      <c r="D58" s="3"/>
      <c r="E58" s="3"/>
      <c r="F58" s="3"/>
      <c r="G58" s="3"/>
      <c r="H58" s="3"/>
      <c r="I58" s="3"/>
      <c r="J58" s="3"/>
      <c r="K58" s="3"/>
      <c r="L58" s="3"/>
      <c r="M58" s="3"/>
      <c r="N58" s="3"/>
      <c r="O58" s="3"/>
      <c r="P58" s="3"/>
      <c r="Q58" s="3"/>
      <c r="R58" s="3"/>
      <c r="S58" s="3"/>
      <c r="T58" s="3"/>
    </row>
    <row r="59" spans="1:20" ht="12.75">
      <c r="A59" s="3"/>
      <c r="B59" s="3"/>
      <c r="C59" s="3"/>
      <c r="D59" s="3"/>
      <c r="E59" s="3"/>
      <c r="F59" s="3"/>
      <c r="G59" s="3"/>
      <c r="H59" s="3"/>
      <c r="I59" s="3"/>
      <c r="J59" s="3"/>
      <c r="K59" s="3"/>
      <c r="L59" s="3"/>
      <c r="M59" s="3"/>
      <c r="N59" s="3"/>
      <c r="O59" s="3"/>
      <c r="P59" s="3"/>
      <c r="Q59" s="3"/>
      <c r="R59" s="3"/>
      <c r="S59" s="3"/>
      <c r="T59" s="3"/>
    </row>
    <row r="60" spans="1:20" ht="12.75">
      <c r="A60" s="3"/>
      <c r="B60" s="3"/>
      <c r="C60" s="3"/>
      <c r="D60" s="3"/>
      <c r="E60" s="3"/>
      <c r="F60" s="3"/>
      <c r="G60" s="3"/>
      <c r="H60" s="3"/>
      <c r="I60" s="3"/>
      <c r="J60" s="3"/>
      <c r="K60" s="3"/>
      <c r="L60" s="3"/>
      <c r="M60" s="3"/>
      <c r="N60" s="3"/>
      <c r="O60" s="3"/>
      <c r="P60" s="3"/>
      <c r="Q60" s="3"/>
      <c r="R60" s="3"/>
      <c r="S60" s="3"/>
      <c r="T60" s="3"/>
    </row>
  </sheetData>
  <sheetProtection sheet="1" objects="1" scenarios="1"/>
  <printOptions gridLines="1"/>
  <pageMargins left="0.75" right="0.75" top="1" bottom="1" header="0.5" footer="0.5"/>
  <pageSetup orientation="portrait" paperSize="9" r:id="rId2"/>
  <headerFooter alignWithMargins="0">
    <oddHeader>&amp;C&amp;F</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W62"/>
  <sheetViews>
    <sheetView zoomScale="66" zoomScaleNormal="66" workbookViewId="0" topLeftCell="A7">
      <selection activeCell="F7" sqref="F7"/>
    </sheetView>
  </sheetViews>
  <sheetFormatPr defaultColWidth="9.140625" defaultRowHeight="12.75"/>
  <cols>
    <col min="1" max="1" width="1.421875" style="0" customWidth="1"/>
    <col min="2" max="2" width="10.421875" style="0" customWidth="1"/>
    <col min="3" max="3" width="12.140625" style="0" customWidth="1"/>
    <col min="4" max="4" width="13.140625" style="0" customWidth="1"/>
    <col min="5" max="5" width="0.13671875" style="0" hidden="1" customWidth="1"/>
    <col min="6" max="6" width="11.28125" style="0" customWidth="1"/>
    <col min="7" max="7" width="14.8515625" style="0" customWidth="1"/>
    <col min="8" max="8" width="11.00390625" style="0" customWidth="1"/>
    <col min="9" max="9" width="18.00390625" style="0" customWidth="1"/>
  </cols>
  <sheetData>
    <row r="1" spans="1:23" ht="23.25">
      <c r="A1" s="1"/>
      <c r="B1" s="2" t="s">
        <v>46</v>
      </c>
      <c r="C1" s="1"/>
      <c r="D1" s="1"/>
      <c r="E1" s="1"/>
      <c r="F1" s="1"/>
      <c r="G1" s="1"/>
      <c r="H1" s="1"/>
      <c r="I1" s="1"/>
      <c r="J1" s="1"/>
      <c r="K1" s="1"/>
      <c r="L1" s="1"/>
      <c r="M1" s="1"/>
      <c r="N1" s="1"/>
      <c r="O1" s="1"/>
      <c r="P1" s="1"/>
      <c r="Q1" s="1"/>
      <c r="R1" s="1"/>
      <c r="S1" s="3"/>
      <c r="T1" s="3"/>
      <c r="W1" s="13">
        <f>U1-V1</f>
        <v>0</v>
      </c>
    </row>
    <row r="2" spans="1:20" ht="23.25">
      <c r="A2" s="1"/>
      <c r="B2" s="2" t="s">
        <v>27</v>
      </c>
      <c r="C2" s="1"/>
      <c r="D2" s="1"/>
      <c r="E2" s="1"/>
      <c r="F2" s="1"/>
      <c r="G2" s="3"/>
      <c r="H2" s="3"/>
      <c r="I2" s="3"/>
      <c r="J2" s="1"/>
      <c r="K2" s="1"/>
      <c r="L2" s="1"/>
      <c r="M2" s="1"/>
      <c r="N2" s="1"/>
      <c r="O2" s="1"/>
      <c r="P2" s="1"/>
      <c r="Q2" s="1"/>
      <c r="R2" s="1"/>
      <c r="S2" s="3"/>
      <c r="T2" s="3"/>
    </row>
    <row r="3" spans="1:20" ht="13.5" thickBot="1">
      <c r="A3" s="1"/>
      <c r="B3" s="3"/>
      <c r="C3" s="3"/>
      <c r="D3" s="3"/>
      <c r="E3" s="3"/>
      <c r="F3" s="3"/>
      <c r="G3" s="3"/>
      <c r="H3" s="3"/>
      <c r="I3" s="3"/>
      <c r="J3" s="1"/>
      <c r="K3" s="1"/>
      <c r="L3" s="1"/>
      <c r="M3" s="1"/>
      <c r="N3" s="1"/>
      <c r="O3" s="1"/>
      <c r="P3" s="1"/>
      <c r="Q3" s="1"/>
      <c r="R3" s="1"/>
      <c r="S3" s="3"/>
      <c r="T3" s="3"/>
    </row>
    <row r="4" spans="1:20" ht="13.5" thickBot="1">
      <c r="A4" s="1"/>
      <c r="B4" s="1"/>
      <c r="C4" s="1"/>
      <c r="D4" s="1"/>
      <c r="E4" s="1"/>
      <c r="F4" s="1"/>
      <c r="G4" s="19" t="s">
        <v>1</v>
      </c>
      <c r="H4" s="66"/>
      <c r="I4" s="20"/>
      <c r="J4" s="1"/>
      <c r="K4" s="1"/>
      <c r="L4" s="1"/>
      <c r="M4" s="1"/>
      <c r="N4" s="1"/>
      <c r="O4" s="1"/>
      <c r="P4" s="1"/>
      <c r="Q4" s="1"/>
      <c r="R4" s="1"/>
      <c r="S4" s="3"/>
      <c r="T4" s="3"/>
    </row>
    <row r="5" spans="1:20" ht="12.75">
      <c r="A5" s="1"/>
      <c r="B5" s="47" t="s">
        <v>2</v>
      </c>
      <c r="C5" s="48"/>
      <c r="D5" s="48"/>
      <c r="E5" s="48"/>
      <c r="F5" s="77">
        <v>1214.7488372093026</v>
      </c>
      <c r="G5" s="88" t="str">
        <f>IF(F5&lt;0,"out of range",IF(F5&lt;200,"Roof Catchment",IF(F5&lt;500,"Roof of large building or surface catchment","Surface catchment")))</f>
        <v>Surface catchment</v>
      </c>
      <c r="H5" s="89"/>
      <c r="I5" s="90"/>
      <c r="J5" s="1"/>
      <c r="K5" s="1"/>
      <c r="L5" s="1"/>
      <c r="M5" s="1"/>
      <c r="N5" s="1"/>
      <c r="O5" s="1"/>
      <c r="P5" s="1"/>
      <c r="Q5" s="1"/>
      <c r="R5" s="1"/>
      <c r="S5" s="3"/>
      <c r="T5" s="3"/>
    </row>
    <row r="6" spans="1:20" ht="12.75">
      <c r="A6" s="1"/>
      <c r="B6" s="52" t="s">
        <v>3</v>
      </c>
      <c r="C6" s="53"/>
      <c r="D6" s="53"/>
      <c r="E6" s="53"/>
      <c r="F6" s="81">
        <v>0.2</v>
      </c>
      <c r="G6" s="91" t="str">
        <f>IF(F6&lt;0,"Out of range,value must be between 1 and 0",IF(F6&lt;0.2,"Natural soil and rock surfaces",IF(F6&lt;0.5,"Treated ground catchments",IF(F6&lt;0.8,"Concrete, plastic or rubber ground coverings",IF(F6&lt;1.001,"Roof tiles or tin sheeting","Out of range, value must be between 1 and 0")))))</f>
        <v>Treated ground catchments</v>
      </c>
      <c r="H6" s="54"/>
      <c r="I6" s="67"/>
      <c r="J6" s="1"/>
      <c r="K6" s="1"/>
      <c r="L6" s="1"/>
      <c r="M6" s="1"/>
      <c r="N6" s="1"/>
      <c r="O6" s="1"/>
      <c r="P6" s="1"/>
      <c r="Q6" s="1"/>
      <c r="R6" s="1"/>
      <c r="S6" s="3"/>
      <c r="T6" s="3"/>
    </row>
    <row r="7" spans="1:20" ht="15" customHeight="1">
      <c r="A7" s="1"/>
      <c r="B7" s="52" t="s">
        <v>4</v>
      </c>
      <c r="C7" s="53"/>
      <c r="D7" s="53"/>
      <c r="E7" s="53"/>
      <c r="F7" s="78">
        <v>90</v>
      </c>
      <c r="G7" s="189" t="s">
        <v>5</v>
      </c>
      <c r="H7" s="190">
        <f>IF(F7&lt;0,"error",F7/20)</f>
        <v>4.5</v>
      </c>
      <c r="I7" s="191" t="s">
        <v>53</v>
      </c>
      <c r="J7" s="1"/>
      <c r="K7" s="1"/>
      <c r="L7" s="1"/>
      <c r="M7" s="1"/>
      <c r="N7" s="1"/>
      <c r="O7" s="1"/>
      <c r="P7" s="1"/>
      <c r="Q7" s="1"/>
      <c r="R7" s="1"/>
      <c r="S7" s="3"/>
      <c r="T7" s="3"/>
    </row>
    <row r="8" spans="1:20" ht="15.75" customHeight="1">
      <c r="A8" s="1"/>
      <c r="B8" s="57" t="s">
        <v>6</v>
      </c>
      <c r="C8" s="58"/>
      <c r="D8" s="58"/>
      <c r="E8" s="61"/>
      <c r="F8" s="79">
        <f>LARGE(H15:H26,1)</f>
        <v>10.079327745469229</v>
      </c>
      <c r="G8" s="91" t="str">
        <f>IF(F8&lt;0,"out of range",IF(F8&lt;50,"A tank",IF(F8&lt;200,"A large tank or a small storage dam",IF(F8&lt;5000,"A  storage dam","A fair sized storage dam"))))</f>
        <v>A tank</v>
      </c>
      <c r="H8" s="54"/>
      <c r="I8" s="67"/>
      <c r="J8" s="1"/>
      <c r="K8" s="1"/>
      <c r="L8" s="1"/>
      <c r="M8" s="1"/>
      <c r="N8" s="1"/>
      <c r="O8" s="1"/>
      <c r="P8" s="1"/>
      <c r="Q8" s="1"/>
      <c r="R8" s="1"/>
      <c r="S8" s="3"/>
      <c r="T8" s="3"/>
    </row>
    <row r="9" spans="1:20" ht="27.75" customHeight="1" thickBot="1">
      <c r="A9" s="3"/>
      <c r="B9" s="133" t="s">
        <v>7</v>
      </c>
      <c r="C9" s="63"/>
      <c r="D9" s="64"/>
      <c r="E9" s="65"/>
      <c r="F9" s="80">
        <f>INT(F26/12/30.4*1000)</f>
        <v>90</v>
      </c>
      <c r="G9" s="92" t="str">
        <f>IF(INT(F7)&gt;INT(F9),"Consumption rate is too great",IF(ROUND(F7,2)=ROUND(F9,2),"Consumption rate is balanced",IF(F7&lt;0,"Out of range","Consumption rate could be greater")))</f>
        <v>Consumption rate is balanced</v>
      </c>
      <c r="H9" s="93"/>
      <c r="I9" s="94"/>
      <c r="J9" s="1"/>
      <c r="K9" s="1"/>
      <c r="L9" s="1"/>
      <c r="M9" s="1"/>
      <c r="N9" s="1"/>
      <c r="O9" s="1"/>
      <c r="P9" s="1"/>
      <c r="Q9" s="1"/>
      <c r="R9" s="1"/>
      <c r="S9" s="3"/>
      <c r="T9" s="3"/>
    </row>
    <row r="10" spans="1:20" ht="27.75" customHeight="1" thickBot="1">
      <c r="A10" s="3"/>
      <c r="B10" s="134" t="s">
        <v>28</v>
      </c>
      <c r="C10" s="126"/>
      <c r="D10" s="127"/>
      <c r="E10" s="128"/>
      <c r="F10" s="132">
        <f>F7*364/D26/F6</f>
        <v>1205.3194249506178</v>
      </c>
      <c r="G10" s="66"/>
      <c r="H10" s="66"/>
      <c r="I10" s="20"/>
      <c r="J10" s="1"/>
      <c r="K10" s="1"/>
      <c r="L10" s="1"/>
      <c r="M10" s="1"/>
      <c r="N10" s="1"/>
      <c r="O10" s="1"/>
      <c r="P10" s="1"/>
      <c r="Q10" s="1"/>
      <c r="R10" s="1"/>
      <c r="S10" s="3"/>
      <c r="T10" s="3"/>
    </row>
    <row r="11" spans="1:20" ht="27.75" customHeight="1">
      <c r="A11" s="3"/>
      <c r="B11" s="130"/>
      <c r="C11" s="130"/>
      <c r="D11" s="124"/>
      <c r="E11" s="131"/>
      <c r="F11" s="125"/>
      <c r="G11" s="129"/>
      <c r="H11" s="129"/>
      <c r="I11" s="129"/>
      <c r="J11" s="1"/>
      <c r="K11" s="1"/>
      <c r="L11" s="1"/>
      <c r="M11" s="1"/>
      <c r="N11" s="1"/>
      <c r="O11" s="1"/>
      <c r="P11" s="1"/>
      <c r="Q11" s="1"/>
      <c r="R11" s="1"/>
      <c r="S11" s="3"/>
      <c r="T11" s="3"/>
    </row>
    <row r="12" spans="1:20" ht="25.5" customHeight="1" thickBot="1">
      <c r="A12" s="3"/>
      <c r="B12" s="3"/>
      <c r="C12" s="3"/>
      <c r="D12" s="3"/>
      <c r="E12" s="3"/>
      <c r="F12" s="3"/>
      <c r="G12" s="3"/>
      <c r="H12" s="3"/>
      <c r="I12" s="1"/>
      <c r="J12" s="1"/>
      <c r="K12" s="1"/>
      <c r="L12" s="1"/>
      <c r="M12" s="1"/>
      <c r="N12" s="1"/>
      <c r="O12" s="1"/>
      <c r="P12" s="1"/>
      <c r="Q12" s="1"/>
      <c r="R12" s="1"/>
      <c r="S12" s="3"/>
      <c r="T12" s="3"/>
    </row>
    <row r="13" spans="1:20" ht="51.75" thickBot="1">
      <c r="A13" s="3"/>
      <c r="B13" s="42" t="s">
        <v>8</v>
      </c>
      <c r="C13" s="43" t="s">
        <v>9</v>
      </c>
      <c r="D13" s="44" t="s">
        <v>10</v>
      </c>
      <c r="E13" s="44"/>
      <c r="F13" s="44" t="s">
        <v>11</v>
      </c>
      <c r="G13" s="45" t="s">
        <v>12</v>
      </c>
      <c r="H13" s="46" t="s">
        <v>13</v>
      </c>
      <c r="I13" s="1"/>
      <c r="J13" s="1"/>
      <c r="K13" s="1"/>
      <c r="L13" s="1"/>
      <c r="M13" s="1"/>
      <c r="N13" s="1"/>
      <c r="O13" s="1"/>
      <c r="P13" s="1"/>
      <c r="Q13" s="1"/>
      <c r="R13" s="1"/>
      <c r="S13" s="3"/>
      <c r="T13" s="3"/>
    </row>
    <row r="14" spans="1:20" ht="12.75">
      <c r="A14" s="3"/>
      <c r="B14" s="29"/>
      <c r="C14" s="30"/>
      <c r="D14" s="31"/>
      <c r="E14" s="31"/>
      <c r="F14" s="31"/>
      <c r="G14" s="32"/>
      <c r="H14" s="33"/>
      <c r="I14" s="1"/>
      <c r="J14" s="1"/>
      <c r="K14" s="1"/>
      <c r="L14" s="1"/>
      <c r="M14" s="1"/>
      <c r="N14" s="1"/>
      <c r="O14" s="1"/>
      <c r="P14" s="1"/>
      <c r="Q14" s="1"/>
      <c r="R14" s="1"/>
      <c r="S14" s="3"/>
      <c r="T14" s="3"/>
    </row>
    <row r="15" spans="1:20" ht="12.75">
      <c r="A15" s="3"/>
      <c r="B15" s="34" t="s">
        <v>15</v>
      </c>
      <c r="C15" s="23">
        <v>26.756084070796458</v>
      </c>
      <c r="D15" s="12">
        <f aca="true" t="shared" si="0" ref="D15:D26">C15+D14</f>
        <v>26.756084070796458</v>
      </c>
      <c r="E15" s="12" t="s">
        <v>15</v>
      </c>
      <c r="F15" s="12">
        <f aca="true" t="shared" si="1" ref="F15:F26">D15*$F$5*$F$6/1000</f>
        <v>6.500384402654869</v>
      </c>
      <c r="G15" s="18">
        <f>$F$7/1000*30.125</f>
        <v>2.7112499999999997</v>
      </c>
      <c r="H15" s="35">
        <f aca="true" t="shared" si="2" ref="H15:H26">F15-G15</f>
        <v>3.7891344026548692</v>
      </c>
      <c r="I15" s="1"/>
      <c r="J15" s="1"/>
      <c r="K15" s="1"/>
      <c r="L15" s="1"/>
      <c r="M15" s="1"/>
      <c r="N15" s="1"/>
      <c r="O15" s="1"/>
      <c r="P15" s="1"/>
      <c r="Q15" s="1"/>
      <c r="R15" s="1"/>
      <c r="S15" s="3"/>
      <c r="T15" s="3"/>
    </row>
    <row r="16" spans="1:20" ht="12.75">
      <c r="A16" s="3"/>
      <c r="B16" s="34" t="s">
        <v>17</v>
      </c>
      <c r="C16" s="23">
        <v>31.125506072874494</v>
      </c>
      <c r="D16" s="12">
        <f t="shared" si="0"/>
        <v>57.88159014367095</v>
      </c>
      <c r="E16" s="12" t="s">
        <v>17</v>
      </c>
      <c r="F16" s="12">
        <f t="shared" si="1"/>
        <v>14.06231886456994</v>
      </c>
      <c r="G16" s="18">
        <f aca="true" t="shared" si="3" ref="G16:G26">G15+($F$7/1000*30.125)</f>
        <v>5.422499999999999</v>
      </c>
      <c r="H16" s="36">
        <f t="shared" si="2"/>
        <v>8.639818864569941</v>
      </c>
      <c r="I16" s="1"/>
      <c r="J16" s="1"/>
      <c r="K16" s="1"/>
      <c r="L16" s="1"/>
      <c r="M16" s="1"/>
      <c r="N16" s="1"/>
      <c r="O16" s="1"/>
      <c r="P16" s="1"/>
      <c r="Q16" s="1"/>
      <c r="R16" s="1"/>
      <c r="S16" s="3"/>
      <c r="T16" s="3"/>
    </row>
    <row r="17" spans="1:20" ht="12.75">
      <c r="A17" s="3"/>
      <c r="B17" s="34" t="s">
        <v>19</v>
      </c>
      <c r="C17" s="23">
        <v>12.75</v>
      </c>
      <c r="D17" s="12">
        <f t="shared" si="0"/>
        <v>70.63159014367095</v>
      </c>
      <c r="E17" s="12" t="s">
        <v>19</v>
      </c>
      <c r="F17" s="12">
        <f t="shared" si="1"/>
        <v>17.159928399453662</v>
      </c>
      <c r="G17" s="18">
        <f t="shared" si="3"/>
        <v>8.13375</v>
      </c>
      <c r="H17" s="36">
        <f t="shared" si="2"/>
        <v>9.026178399453663</v>
      </c>
      <c r="I17" s="1"/>
      <c r="J17" s="1"/>
      <c r="K17" s="1"/>
      <c r="L17" s="1"/>
      <c r="M17" s="1"/>
      <c r="N17" s="1"/>
      <c r="O17" s="1"/>
      <c r="P17" s="1"/>
      <c r="Q17" s="1"/>
      <c r="R17" s="1"/>
      <c r="S17" s="3"/>
      <c r="T17" s="3"/>
    </row>
    <row r="18" spans="1:20" ht="12.75">
      <c r="A18" s="3"/>
      <c r="B18" s="34" t="s">
        <v>21</v>
      </c>
      <c r="C18" s="23">
        <v>6.511415525114155</v>
      </c>
      <c r="D18" s="12">
        <f t="shared" si="0"/>
        <v>77.14300566878511</v>
      </c>
      <c r="E18" s="12" t="s">
        <v>21</v>
      </c>
      <c r="F18" s="12">
        <f t="shared" si="1"/>
        <v>18.74187528699747</v>
      </c>
      <c r="G18" s="18">
        <f t="shared" si="3"/>
        <v>10.844999999999999</v>
      </c>
      <c r="H18" s="36">
        <f t="shared" si="2"/>
        <v>7.896875286997471</v>
      </c>
      <c r="I18" s="1"/>
      <c r="J18" s="1"/>
      <c r="K18" s="1"/>
      <c r="L18" s="1"/>
      <c r="M18" s="1"/>
      <c r="N18" s="1"/>
      <c r="O18" s="1"/>
      <c r="P18" s="1"/>
      <c r="Q18" s="1"/>
      <c r="R18" s="1"/>
      <c r="S18" s="3"/>
      <c r="T18" s="3"/>
    </row>
    <row r="19" spans="1:20" ht="12.75">
      <c r="A19" s="3"/>
      <c r="B19" s="34" t="s">
        <v>23</v>
      </c>
      <c r="C19" s="23">
        <v>20.142857142857142</v>
      </c>
      <c r="D19" s="12">
        <f t="shared" si="0"/>
        <v>97.28586281164225</v>
      </c>
      <c r="E19" s="12" t="s">
        <v>23</v>
      </c>
      <c r="F19" s="12">
        <f t="shared" si="1"/>
        <v>23.635577745469227</v>
      </c>
      <c r="G19" s="18">
        <f t="shared" si="3"/>
        <v>13.556249999999999</v>
      </c>
      <c r="H19" s="36">
        <f t="shared" si="2"/>
        <v>10.079327745469229</v>
      </c>
      <c r="I19" s="1"/>
      <c r="J19" s="1"/>
      <c r="K19" s="1"/>
      <c r="L19" s="1"/>
      <c r="M19" s="1"/>
      <c r="N19" s="1"/>
      <c r="O19" s="1"/>
      <c r="P19" s="1"/>
      <c r="Q19" s="1"/>
      <c r="R19" s="1"/>
      <c r="S19" s="3"/>
      <c r="T19" s="3"/>
    </row>
    <row r="20" spans="1:20" ht="12.75">
      <c r="A20" s="3"/>
      <c r="B20" s="34" t="s">
        <v>24</v>
      </c>
      <c r="C20" s="26">
        <f>C19/C18</f>
        <v>3.0934682428371065</v>
      </c>
      <c r="D20" s="12">
        <f t="shared" si="0"/>
        <v>100.37933105447935</v>
      </c>
      <c r="E20" s="12" t="s">
        <v>24</v>
      </c>
      <c r="F20" s="12">
        <f t="shared" si="1"/>
        <v>24.38713513565529</v>
      </c>
      <c r="G20" s="18">
        <f t="shared" si="3"/>
        <v>16.2675</v>
      </c>
      <c r="H20" s="36">
        <f t="shared" si="2"/>
        <v>8.11963513565529</v>
      </c>
      <c r="I20" s="1"/>
      <c r="J20" s="1"/>
      <c r="K20" s="1"/>
      <c r="L20" s="1"/>
      <c r="M20" s="1"/>
      <c r="N20" s="1"/>
      <c r="O20" s="1"/>
      <c r="P20" s="1"/>
      <c r="Q20" s="1"/>
      <c r="R20" s="1"/>
      <c r="S20" s="3"/>
      <c r="T20" s="3"/>
    </row>
    <row r="21" spans="1:20" ht="12.75">
      <c r="A21" s="3"/>
      <c r="B21" s="34" t="s">
        <v>25</v>
      </c>
      <c r="C21" s="23">
        <v>11.285714285714286</v>
      </c>
      <c r="D21" s="12">
        <f t="shared" si="0"/>
        <v>111.66504534019364</v>
      </c>
      <c r="E21" s="12" t="s">
        <v>25</v>
      </c>
      <c r="F21" s="12">
        <f t="shared" si="1"/>
        <v>27.12899679678486</v>
      </c>
      <c r="G21" s="18">
        <f t="shared" si="3"/>
        <v>18.978749999999998</v>
      </c>
      <c r="H21" s="36">
        <f t="shared" si="2"/>
        <v>8.150246796784863</v>
      </c>
      <c r="I21" s="1"/>
      <c r="J21" s="1"/>
      <c r="K21" s="1"/>
      <c r="L21" s="1"/>
      <c r="M21" s="1"/>
      <c r="N21" s="1"/>
      <c r="O21" s="1"/>
      <c r="P21" s="1"/>
      <c r="Q21" s="1"/>
      <c r="R21" s="1"/>
      <c r="S21" s="3"/>
      <c r="T21" s="3"/>
    </row>
    <row r="22" spans="1:20" ht="12.75">
      <c r="A22" s="3"/>
      <c r="B22" s="34" t="s">
        <v>14</v>
      </c>
      <c r="C22" s="23">
        <v>8.625</v>
      </c>
      <c r="D22" s="12">
        <f t="shared" si="0"/>
        <v>120.29004534019364</v>
      </c>
      <c r="E22" s="12" t="s">
        <v>14</v>
      </c>
      <c r="F22" s="12">
        <f t="shared" si="1"/>
        <v>29.224438540970905</v>
      </c>
      <c r="G22" s="18">
        <f t="shared" si="3"/>
        <v>21.689999999999998</v>
      </c>
      <c r="H22" s="36">
        <f t="shared" si="2"/>
        <v>7.534438540970907</v>
      </c>
      <c r="I22" s="1"/>
      <c r="J22" s="1"/>
      <c r="K22" s="1"/>
      <c r="L22" s="1"/>
      <c r="M22" s="1"/>
      <c r="N22" s="1"/>
      <c r="O22" s="1"/>
      <c r="P22" s="1"/>
      <c r="Q22" s="1"/>
      <c r="R22" s="1"/>
      <c r="S22" s="3"/>
      <c r="T22" s="3"/>
    </row>
    <row r="23" spans="1:20" ht="12.75">
      <c r="A23" s="3"/>
      <c r="B23" s="34" t="s">
        <v>16</v>
      </c>
      <c r="C23" s="23">
        <v>2.2591093117408905</v>
      </c>
      <c r="D23" s="12">
        <f t="shared" si="0"/>
        <v>122.54915465193453</v>
      </c>
      <c r="E23" s="12" t="s">
        <v>16</v>
      </c>
      <c r="F23" s="12">
        <f t="shared" si="1"/>
        <v>29.773288622884095</v>
      </c>
      <c r="G23" s="18">
        <f t="shared" si="3"/>
        <v>24.401249999999997</v>
      </c>
      <c r="H23" s="36">
        <f t="shared" si="2"/>
        <v>5.372038622884098</v>
      </c>
      <c r="I23" s="1"/>
      <c r="J23" s="1"/>
      <c r="K23" s="1"/>
      <c r="L23" s="1"/>
      <c r="M23" s="1"/>
      <c r="N23" s="1"/>
      <c r="O23" s="1"/>
      <c r="P23" s="1"/>
      <c r="Q23" s="1"/>
      <c r="R23" s="1"/>
      <c r="S23" s="3"/>
      <c r="T23" s="3"/>
    </row>
    <row r="24" spans="1:20" ht="12.75">
      <c r="A24" s="3"/>
      <c r="B24" s="34" t="s">
        <v>18</v>
      </c>
      <c r="C24" s="23">
        <v>4.4375</v>
      </c>
      <c r="D24" s="12">
        <f t="shared" si="0"/>
        <v>126.98665465193453</v>
      </c>
      <c r="E24" s="12" t="s">
        <v>18</v>
      </c>
      <c r="F24" s="12">
        <f t="shared" si="1"/>
        <v>30.851378215907353</v>
      </c>
      <c r="G24" s="18">
        <f t="shared" si="3"/>
        <v>27.112499999999997</v>
      </c>
      <c r="H24" s="36">
        <f t="shared" si="2"/>
        <v>3.7388782159073557</v>
      </c>
      <c r="I24" s="1"/>
      <c r="J24" s="1"/>
      <c r="K24" s="1"/>
      <c r="L24" s="1"/>
      <c r="M24" s="1"/>
      <c r="N24" s="1"/>
      <c r="O24" s="1"/>
      <c r="P24" s="1"/>
      <c r="Q24" s="1"/>
      <c r="R24" s="1"/>
      <c r="S24" s="3"/>
      <c r="T24" s="3"/>
    </row>
    <row r="25" spans="1:20" ht="12.75">
      <c r="A25" s="1"/>
      <c r="B25" s="34" t="s">
        <v>20</v>
      </c>
      <c r="C25" s="23">
        <v>7.969635627530364</v>
      </c>
      <c r="D25" s="12">
        <f t="shared" si="0"/>
        <v>134.9562902794649</v>
      </c>
      <c r="E25" s="12" t="s">
        <v>20</v>
      </c>
      <c r="F25" s="12">
        <f t="shared" si="1"/>
        <v>32.78759933821222</v>
      </c>
      <c r="G25" s="18">
        <f t="shared" si="3"/>
        <v>29.823749999999997</v>
      </c>
      <c r="H25" s="36">
        <f t="shared" si="2"/>
        <v>2.9638493382122206</v>
      </c>
      <c r="I25" s="1"/>
      <c r="J25" s="1"/>
      <c r="K25" s="1"/>
      <c r="L25" s="1"/>
      <c r="M25" s="1"/>
      <c r="N25" s="1"/>
      <c r="O25" s="1"/>
      <c r="P25" s="1"/>
      <c r="Q25" s="1"/>
      <c r="R25" s="1"/>
      <c r="S25" s="3"/>
      <c r="T25" s="3"/>
    </row>
    <row r="26" spans="1:20" ht="13.5" thickBot="1">
      <c r="A26" s="1"/>
      <c r="B26" s="37" t="s">
        <v>22</v>
      </c>
      <c r="C26" s="38">
        <v>0.9412955465587044</v>
      </c>
      <c r="D26" s="39">
        <f t="shared" si="0"/>
        <v>135.8975858260236</v>
      </c>
      <c r="E26" s="39" t="s">
        <v>22</v>
      </c>
      <c r="F26" s="39">
        <f t="shared" si="1"/>
        <v>33.01628687234272</v>
      </c>
      <c r="G26" s="40">
        <f t="shared" si="3"/>
        <v>32.535</v>
      </c>
      <c r="H26" s="41">
        <f t="shared" si="2"/>
        <v>0.4812868723427215</v>
      </c>
      <c r="I26" s="1"/>
      <c r="J26" s="1"/>
      <c r="K26" s="1"/>
      <c r="L26" s="1"/>
      <c r="M26" s="1"/>
      <c r="N26" s="1"/>
      <c r="O26" s="1"/>
      <c r="P26" s="1"/>
      <c r="Q26" s="1"/>
      <c r="R26" s="1"/>
      <c r="S26" s="3"/>
      <c r="T26" s="3"/>
    </row>
    <row r="27" spans="1:20" ht="12.75">
      <c r="A27" s="1"/>
      <c r="B27" s="3"/>
      <c r="C27" s="3"/>
      <c r="D27" s="3"/>
      <c r="E27" s="3"/>
      <c r="F27" s="3"/>
      <c r="G27" s="3"/>
      <c r="H27" s="3"/>
      <c r="I27" s="1"/>
      <c r="J27" s="1"/>
      <c r="K27" s="1"/>
      <c r="L27" s="1"/>
      <c r="M27" s="1"/>
      <c r="N27" s="1"/>
      <c r="O27" s="1"/>
      <c r="P27" s="1"/>
      <c r="Q27" s="1"/>
      <c r="R27" s="1"/>
      <c r="S27" s="3"/>
      <c r="T27" s="3"/>
    </row>
    <row r="28" spans="1:20" ht="12.75">
      <c r="A28" s="1"/>
      <c r="B28" s="1"/>
      <c r="C28" s="1"/>
      <c r="D28" s="1"/>
      <c r="E28" s="1"/>
      <c r="F28" s="1"/>
      <c r="G28" s="1"/>
      <c r="H28" s="1"/>
      <c r="I28" s="1"/>
      <c r="J28" s="1"/>
      <c r="K28" s="1"/>
      <c r="L28" s="1"/>
      <c r="M28" s="1"/>
      <c r="N28" s="1"/>
      <c r="O28" s="1"/>
      <c r="P28" s="1"/>
      <c r="Q28" s="1"/>
      <c r="R28" s="1"/>
      <c r="S28" s="3"/>
      <c r="T28" s="3"/>
    </row>
    <row r="29" spans="1:20" ht="12.75">
      <c r="A29" s="1"/>
      <c r="B29" s="1"/>
      <c r="C29" s="1"/>
      <c r="D29" s="1"/>
      <c r="E29" s="1"/>
      <c r="F29" s="1"/>
      <c r="G29" s="1"/>
      <c r="H29" s="1"/>
      <c r="I29" s="1"/>
      <c r="J29" s="1"/>
      <c r="K29" s="1"/>
      <c r="L29" s="1"/>
      <c r="M29" s="1"/>
      <c r="N29" s="1"/>
      <c r="O29" s="1"/>
      <c r="P29" s="1"/>
      <c r="Q29" s="1"/>
      <c r="R29" s="1"/>
      <c r="S29" s="3"/>
      <c r="T29" s="3"/>
    </row>
    <row r="30" spans="1:20" ht="12.75">
      <c r="A30" s="1"/>
      <c r="B30" s="1"/>
      <c r="C30" s="1"/>
      <c r="D30" s="1"/>
      <c r="E30" s="1"/>
      <c r="F30" s="1"/>
      <c r="G30" s="1"/>
      <c r="H30" s="1"/>
      <c r="I30" s="1"/>
      <c r="J30" s="1"/>
      <c r="K30" s="1"/>
      <c r="L30" s="1"/>
      <c r="M30" s="1"/>
      <c r="N30" s="1"/>
      <c r="O30" s="1"/>
      <c r="P30" s="1"/>
      <c r="Q30" s="1"/>
      <c r="R30" s="1"/>
      <c r="S30" s="3"/>
      <c r="T30" s="3"/>
    </row>
    <row r="31" spans="1:20" ht="12.75">
      <c r="A31" s="1"/>
      <c r="B31" s="1"/>
      <c r="C31" s="1"/>
      <c r="D31" s="1"/>
      <c r="E31" s="1"/>
      <c r="F31" s="1"/>
      <c r="G31" s="1"/>
      <c r="H31" s="1"/>
      <c r="I31" s="1"/>
      <c r="J31" s="1"/>
      <c r="K31" s="1"/>
      <c r="L31" s="1"/>
      <c r="M31" s="1"/>
      <c r="N31" s="1"/>
      <c r="O31" s="1"/>
      <c r="P31" s="1"/>
      <c r="Q31" s="1"/>
      <c r="R31" s="1"/>
      <c r="S31" s="3"/>
      <c r="T31" s="3"/>
    </row>
    <row r="32" spans="1:20" ht="12.75">
      <c r="A32" s="1"/>
      <c r="B32" s="1"/>
      <c r="C32" s="1"/>
      <c r="D32" s="1"/>
      <c r="E32" s="1"/>
      <c r="F32" s="1"/>
      <c r="G32" s="1"/>
      <c r="H32" s="1"/>
      <c r="I32" s="1"/>
      <c r="J32" s="1"/>
      <c r="K32" s="1"/>
      <c r="L32" s="1"/>
      <c r="M32" s="1"/>
      <c r="N32" s="1"/>
      <c r="O32" s="1"/>
      <c r="P32" s="1"/>
      <c r="Q32" s="1"/>
      <c r="R32" s="1"/>
      <c r="S32" s="3"/>
      <c r="T32" s="3"/>
    </row>
    <row r="33" spans="1:20" ht="12.75">
      <c r="A33" s="1"/>
      <c r="B33" s="1"/>
      <c r="C33" s="1"/>
      <c r="D33" s="1"/>
      <c r="E33" s="1"/>
      <c r="F33" s="1"/>
      <c r="G33" s="1"/>
      <c r="H33" s="1"/>
      <c r="I33" s="1"/>
      <c r="J33" s="1"/>
      <c r="K33" s="1"/>
      <c r="L33" s="1"/>
      <c r="M33" s="1"/>
      <c r="N33" s="1"/>
      <c r="O33" s="1"/>
      <c r="P33" s="1"/>
      <c r="Q33" s="1"/>
      <c r="R33" s="1"/>
      <c r="S33" s="3"/>
      <c r="T33" s="3"/>
    </row>
    <row r="34" spans="1:20" ht="12.75">
      <c r="A34" s="1"/>
      <c r="B34" s="1"/>
      <c r="C34" s="1"/>
      <c r="D34" s="1"/>
      <c r="E34" s="1"/>
      <c r="F34" s="1"/>
      <c r="G34" s="1"/>
      <c r="H34" s="1"/>
      <c r="I34" s="1"/>
      <c r="J34" s="1"/>
      <c r="K34" s="1"/>
      <c r="L34" s="1"/>
      <c r="M34" s="1"/>
      <c r="N34" s="1"/>
      <c r="O34" s="1"/>
      <c r="P34" s="1"/>
      <c r="Q34" s="1"/>
      <c r="R34" s="1"/>
      <c r="S34" s="3"/>
      <c r="T34" s="3"/>
    </row>
    <row r="35" spans="1:20" ht="12.75">
      <c r="A35" s="1"/>
      <c r="B35" s="1"/>
      <c r="C35" s="1"/>
      <c r="D35" s="1"/>
      <c r="E35" s="1"/>
      <c r="F35" s="1"/>
      <c r="G35" s="1"/>
      <c r="H35" s="1"/>
      <c r="I35" s="1"/>
      <c r="J35" s="1"/>
      <c r="K35" s="1"/>
      <c r="L35" s="1"/>
      <c r="M35" s="1"/>
      <c r="N35" s="1"/>
      <c r="O35" s="1"/>
      <c r="P35" s="1"/>
      <c r="Q35" s="1"/>
      <c r="R35" s="1"/>
      <c r="S35" s="3"/>
      <c r="T35" s="3"/>
    </row>
    <row r="36" spans="1:20" ht="12.75">
      <c r="A36" s="1"/>
      <c r="B36" s="1"/>
      <c r="C36" s="1"/>
      <c r="D36" s="1"/>
      <c r="E36" s="1"/>
      <c r="F36" s="1"/>
      <c r="G36" s="1"/>
      <c r="H36" s="1"/>
      <c r="I36" s="1"/>
      <c r="J36" s="1"/>
      <c r="K36" s="1"/>
      <c r="L36" s="1"/>
      <c r="M36" s="1"/>
      <c r="N36" s="1"/>
      <c r="O36" s="1"/>
      <c r="P36" s="1"/>
      <c r="Q36" s="1"/>
      <c r="R36" s="1"/>
      <c r="S36" s="3"/>
      <c r="T36" s="3"/>
    </row>
    <row r="37" spans="1:20" ht="12.75">
      <c r="A37" s="1"/>
      <c r="B37" s="1"/>
      <c r="C37" s="1"/>
      <c r="D37" s="1"/>
      <c r="E37" s="1"/>
      <c r="F37" s="1"/>
      <c r="G37" s="1"/>
      <c r="H37" s="1"/>
      <c r="I37" s="1"/>
      <c r="J37" s="1"/>
      <c r="K37" s="1"/>
      <c r="L37" s="1"/>
      <c r="M37" s="1"/>
      <c r="N37" s="1"/>
      <c r="O37" s="1"/>
      <c r="P37" s="1"/>
      <c r="Q37" s="1"/>
      <c r="R37" s="1"/>
      <c r="S37" s="3"/>
      <c r="T37" s="3"/>
    </row>
    <row r="38" spans="1:20" ht="12.75">
      <c r="A38" s="1"/>
      <c r="B38" s="1"/>
      <c r="C38" s="1"/>
      <c r="D38" s="1"/>
      <c r="E38" s="1"/>
      <c r="F38" s="1"/>
      <c r="G38" s="1"/>
      <c r="H38" s="1"/>
      <c r="I38" s="1"/>
      <c r="J38" s="1"/>
      <c r="K38" s="1"/>
      <c r="L38" s="1"/>
      <c r="M38" s="1"/>
      <c r="N38" s="1"/>
      <c r="O38" s="1"/>
      <c r="P38" s="1"/>
      <c r="Q38" s="1"/>
      <c r="R38" s="1"/>
      <c r="S38" s="3"/>
      <c r="T38" s="3"/>
    </row>
    <row r="39" spans="1:20" ht="12.75">
      <c r="A39" s="1"/>
      <c r="B39" s="1"/>
      <c r="C39" s="1"/>
      <c r="D39" s="1"/>
      <c r="E39" s="1"/>
      <c r="F39" s="1"/>
      <c r="G39" s="1"/>
      <c r="H39" s="1"/>
      <c r="I39" s="1"/>
      <c r="J39" s="1"/>
      <c r="K39" s="1"/>
      <c r="L39" s="1"/>
      <c r="M39" s="1"/>
      <c r="N39" s="1"/>
      <c r="O39" s="1"/>
      <c r="P39" s="1"/>
      <c r="Q39" s="1"/>
      <c r="R39" s="1"/>
      <c r="S39" s="3"/>
      <c r="T39" s="3"/>
    </row>
    <row r="40" spans="1:20" ht="12.75">
      <c r="A40" s="1"/>
      <c r="B40" s="1"/>
      <c r="C40" s="1"/>
      <c r="D40" s="1"/>
      <c r="E40" s="1"/>
      <c r="F40" s="1"/>
      <c r="G40" s="1"/>
      <c r="H40" s="1"/>
      <c r="I40" s="1"/>
      <c r="J40" s="1"/>
      <c r="K40" s="1"/>
      <c r="L40" s="1"/>
      <c r="M40" s="1"/>
      <c r="N40" s="1"/>
      <c r="O40" s="1"/>
      <c r="P40" s="1"/>
      <c r="Q40" s="1"/>
      <c r="R40" s="1"/>
      <c r="S40" s="3"/>
      <c r="T40" s="3"/>
    </row>
    <row r="41" spans="1:20" ht="12.75">
      <c r="A41" s="1"/>
      <c r="B41" s="1"/>
      <c r="C41" s="1"/>
      <c r="D41" s="1"/>
      <c r="E41" s="1"/>
      <c r="F41" s="1"/>
      <c r="G41" s="1"/>
      <c r="H41" s="1"/>
      <c r="I41" s="1"/>
      <c r="J41" s="1"/>
      <c r="K41" s="1"/>
      <c r="L41" s="1"/>
      <c r="M41" s="1"/>
      <c r="N41" s="1"/>
      <c r="O41" s="1"/>
      <c r="P41" s="1"/>
      <c r="Q41" s="1"/>
      <c r="R41" s="1"/>
      <c r="S41" s="3"/>
      <c r="T41" s="3"/>
    </row>
    <row r="42" spans="1:20" ht="12.75">
      <c r="A42" s="1"/>
      <c r="B42" s="1"/>
      <c r="C42" s="1"/>
      <c r="D42" s="1"/>
      <c r="E42" s="1"/>
      <c r="F42" s="1"/>
      <c r="G42" s="1"/>
      <c r="H42" s="1"/>
      <c r="I42" s="1"/>
      <c r="J42" s="1"/>
      <c r="K42" s="1"/>
      <c r="L42" s="1"/>
      <c r="M42" s="1"/>
      <c r="N42" s="1"/>
      <c r="O42" s="1"/>
      <c r="P42" s="1"/>
      <c r="Q42" s="1"/>
      <c r="R42" s="1"/>
      <c r="S42" s="3"/>
      <c r="T42" s="3"/>
    </row>
    <row r="43" spans="1:20" ht="12.75">
      <c r="A43" s="1"/>
      <c r="B43" s="1"/>
      <c r="C43" s="1"/>
      <c r="D43" s="1"/>
      <c r="E43" s="1"/>
      <c r="F43" s="1"/>
      <c r="G43" s="1"/>
      <c r="H43" s="1"/>
      <c r="I43" s="1"/>
      <c r="J43" s="1"/>
      <c r="K43" s="1"/>
      <c r="L43" s="1"/>
      <c r="M43" s="1"/>
      <c r="N43" s="1"/>
      <c r="O43" s="1"/>
      <c r="P43" s="1"/>
      <c r="Q43" s="1"/>
      <c r="R43" s="1"/>
      <c r="S43" s="3"/>
      <c r="T43" s="3"/>
    </row>
    <row r="44" spans="1:20" ht="12.75">
      <c r="A44" s="1"/>
      <c r="B44" s="1"/>
      <c r="C44" s="1"/>
      <c r="D44" s="1"/>
      <c r="E44" s="1"/>
      <c r="F44" s="1"/>
      <c r="G44" s="1"/>
      <c r="H44" s="1"/>
      <c r="I44" s="1"/>
      <c r="J44" s="1"/>
      <c r="K44" s="1"/>
      <c r="L44" s="1"/>
      <c r="M44" s="1"/>
      <c r="N44" s="1"/>
      <c r="O44" s="1"/>
      <c r="P44" s="1"/>
      <c r="Q44" s="1"/>
      <c r="R44" s="1"/>
      <c r="S44" s="3"/>
      <c r="T44" s="3"/>
    </row>
    <row r="45" spans="1:20" ht="12.75">
      <c r="A45" s="1"/>
      <c r="B45" s="1"/>
      <c r="C45" s="1"/>
      <c r="D45" s="1"/>
      <c r="E45" s="1"/>
      <c r="F45" s="1"/>
      <c r="G45" s="1"/>
      <c r="H45" s="1"/>
      <c r="I45" s="1"/>
      <c r="J45" s="1"/>
      <c r="K45" s="1"/>
      <c r="L45" s="1"/>
      <c r="M45" s="1"/>
      <c r="N45" s="1"/>
      <c r="O45" s="1"/>
      <c r="P45" s="1"/>
      <c r="Q45" s="1"/>
      <c r="R45" s="1"/>
      <c r="S45" s="3"/>
      <c r="T45" s="3"/>
    </row>
    <row r="46" spans="1:20" ht="12.75">
      <c r="A46" s="1"/>
      <c r="B46" s="1"/>
      <c r="C46" s="1"/>
      <c r="D46" s="1"/>
      <c r="E46" s="1"/>
      <c r="F46" s="1"/>
      <c r="G46" s="1"/>
      <c r="H46" s="1"/>
      <c r="I46" s="1"/>
      <c r="J46" s="1"/>
      <c r="K46" s="1"/>
      <c r="L46" s="1"/>
      <c r="M46" s="1"/>
      <c r="N46" s="1"/>
      <c r="O46" s="1"/>
      <c r="P46" s="1"/>
      <c r="Q46" s="1"/>
      <c r="R46" s="1"/>
      <c r="S46" s="3"/>
      <c r="T46" s="3"/>
    </row>
    <row r="47" spans="1:20" ht="12.75">
      <c r="A47" s="1"/>
      <c r="B47" s="1"/>
      <c r="C47" s="1"/>
      <c r="D47" s="1"/>
      <c r="E47" s="1"/>
      <c r="F47" s="1"/>
      <c r="G47" s="1"/>
      <c r="H47" s="1"/>
      <c r="I47" s="1"/>
      <c r="J47" s="1"/>
      <c r="K47" s="1"/>
      <c r="L47" s="1"/>
      <c r="M47" s="1"/>
      <c r="N47" s="1"/>
      <c r="O47" s="1"/>
      <c r="P47" s="1"/>
      <c r="Q47" s="1"/>
      <c r="R47" s="1"/>
      <c r="S47" s="3"/>
      <c r="T47" s="3"/>
    </row>
    <row r="48" spans="1:20" ht="12.75">
      <c r="A48" s="1"/>
      <c r="B48" s="1"/>
      <c r="C48" s="1"/>
      <c r="D48" s="1"/>
      <c r="E48" s="1"/>
      <c r="F48" s="1"/>
      <c r="G48" s="1"/>
      <c r="H48" s="1"/>
      <c r="I48" s="1"/>
      <c r="J48" s="1"/>
      <c r="K48" s="1"/>
      <c r="L48" s="1"/>
      <c r="M48" s="1"/>
      <c r="N48" s="1"/>
      <c r="O48" s="1"/>
      <c r="P48" s="1"/>
      <c r="Q48" s="1"/>
      <c r="R48" s="1"/>
      <c r="S48" s="3"/>
      <c r="T48" s="3"/>
    </row>
    <row r="49" spans="1:20" ht="12.75">
      <c r="A49" s="1"/>
      <c r="B49" s="1"/>
      <c r="C49" s="1"/>
      <c r="D49" s="1"/>
      <c r="E49" s="1"/>
      <c r="F49" s="1"/>
      <c r="G49" s="1"/>
      <c r="H49" s="1"/>
      <c r="I49" s="1"/>
      <c r="J49" s="1"/>
      <c r="K49" s="1"/>
      <c r="L49" s="1"/>
      <c r="M49" s="1"/>
      <c r="N49" s="1"/>
      <c r="O49" s="1"/>
      <c r="P49" s="1"/>
      <c r="Q49" s="1"/>
      <c r="R49" s="1"/>
      <c r="S49" s="3"/>
      <c r="T49" s="3"/>
    </row>
    <row r="50" spans="1:20" ht="12.75">
      <c r="A50" s="1"/>
      <c r="B50" s="1"/>
      <c r="C50" s="1"/>
      <c r="D50" s="1"/>
      <c r="E50" s="1"/>
      <c r="F50" s="1"/>
      <c r="G50" s="1"/>
      <c r="H50" s="1"/>
      <c r="I50" s="1"/>
      <c r="J50" s="1"/>
      <c r="K50" s="1"/>
      <c r="L50" s="1"/>
      <c r="M50" s="1"/>
      <c r="N50" s="1"/>
      <c r="O50" s="1"/>
      <c r="P50" s="1"/>
      <c r="Q50" s="1"/>
      <c r="R50" s="1"/>
      <c r="S50" s="3"/>
      <c r="T50" s="3"/>
    </row>
    <row r="51" spans="1:20" ht="12.75">
      <c r="A51" s="1"/>
      <c r="B51" s="1"/>
      <c r="C51" s="1"/>
      <c r="D51" s="1"/>
      <c r="E51" s="1"/>
      <c r="F51" s="1"/>
      <c r="G51" s="1"/>
      <c r="H51" s="1"/>
      <c r="I51" s="1"/>
      <c r="J51" s="1"/>
      <c r="K51" s="1"/>
      <c r="L51" s="1"/>
      <c r="M51" s="1"/>
      <c r="N51" s="1"/>
      <c r="O51" s="1"/>
      <c r="P51" s="1"/>
      <c r="Q51" s="1"/>
      <c r="R51" s="1"/>
      <c r="S51" s="3"/>
      <c r="T51" s="3"/>
    </row>
    <row r="52" spans="1:20" ht="12.75">
      <c r="A52" s="1"/>
      <c r="B52" s="1"/>
      <c r="C52" s="1"/>
      <c r="D52" s="1"/>
      <c r="E52" s="1"/>
      <c r="F52" s="1"/>
      <c r="G52" s="1"/>
      <c r="H52" s="1"/>
      <c r="I52" s="1"/>
      <c r="J52" s="1"/>
      <c r="K52" s="1"/>
      <c r="L52" s="1"/>
      <c r="M52" s="1"/>
      <c r="N52" s="1"/>
      <c r="O52" s="1"/>
      <c r="P52" s="1"/>
      <c r="Q52" s="1"/>
      <c r="R52" s="1"/>
      <c r="S52" s="3"/>
      <c r="T52" s="3"/>
    </row>
    <row r="53" spans="1:20" ht="12.75">
      <c r="A53" s="1"/>
      <c r="B53" s="1"/>
      <c r="C53" s="1"/>
      <c r="D53" s="1"/>
      <c r="E53" s="1"/>
      <c r="F53" s="1"/>
      <c r="G53" s="1"/>
      <c r="H53" s="1"/>
      <c r="I53" s="1"/>
      <c r="J53" s="1"/>
      <c r="K53" s="1"/>
      <c r="L53" s="1"/>
      <c r="M53" s="1"/>
      <c r="N53" s="1"/>
      <c r="O53" s="1"/>
      <c r="P53" s="1"/>
      <c r="Q53" s="1"/>
      <c r="R53" s="1"/>
      <c r="S53" s="3"/>
      <c r="T53" s="3"/>
    </row>
    <row r="54" spans="1:20" ht="12.75">
      <c r="A54" s="1"/>
      <c r="B54" s="1"/>
      <c r="C54" s="1"/>
      <c r="D54" s="1"/>
      <c r="E54" s="1"/>
      <c r="F54" s="1"/>
      <c r="G54" s="1"/>
      <c r="H54" s="1"/>
      <c r="I54" s="1"/>
      <c r="J54" s="1"/>
      <c r="K54" s="1"/>
      <c r="L54" s="1"/>
      <c r="M54" s="1"/>
      <c r="N54" s="1"/>
      <c r="O54" s="1"/>
      <c r="P54" s="1"/>
      <c r="Q54" s="1"/>
      <c r="R54" s="1"/>
      <c r="S54" s="3"/>
      <c r="T54" s="3"/>
    </row>
    <row r="55" spans="1:20" ht="12.75">
      <c r="A55" s="1"/>
      <c r="B55" s="1"/>
      <c r="C55" s="1"/>
      <c r="D55" s="1"/>
      <c r="E55" s="1"/>
      <c r="F55" s="1"/>
      <c r="G55" s="1"/>
      <c r="H55" s="1"/>
      <c r="I55" s="1"/>
      <c r="J55" s="1"/>
      <c r="K55" s="1"/>
      <c r="L55" s="1"/>
      <c r="M55" s="1"/>
      <c r="N55" s="1"/>
      <c r="O55" s="1"/>
      <c r="P55" s="1"/>
      <c r="Q55" s="1"/>
      <c r="R55" s="1"/>
      <c r="S55" s="3"/>
      <c r="T55" s="3"/>
    </row>
    <row r="56" spans="1:20" ht="12.75">
      <c r="A56" s="1"/>
      <c r="B56" s="1"/>
      <c r="C56" s="1"/>
      <c r="D56" s="1"/>
      <c r="E56" s="1"/>
      <c r="F56" s="1"/>
      <c r="G56" s="1"/>
      <c r="H56" s="1"/>
      <c r="I56" s="1"/>
      <c r="J56" s="1"/>
      <c r="K56" s="1"/>
      <c r="L56" s="1"/>
      <c r="M56" s="1"/>
      <c r="N56" s="1"/>
      <c r="O56" s="1"/>
      <c r="P56" s="1"/>
      <c r="Q56" s="1"/>
      <c r="R56" s="1"/>
      <c r="S56" s="3"/>
      <c r="T56" s="3"/>
    </row>
    <row r="57" spans="1:20" ht="12.75">
      <c r="A57" s="1"/>
      <c r="B57" s="1"/>
      <c r="C57" s="1"/>
      <c r="D57" s="1"/>
      <c r="E57" s="1"/>
      <c r="F57" s="1"/>
      <c r="G57" s="1"/>
      <c r="H57" s="1"/>
      <c r="I57" s="1"/>
      <c r="J57" s="1"/>
      <c r="K57" s="1"/>
      <c r="L57" s="1"/>
      <c r="M57" s="1"/>
      <c r="N57" s="1"/>
      <c r="O57" s="1"/>
      <c r="P57" s="1"/>
      <c r="Q57" s="1"/>
      <c r="R57" s="1"/>
      <c r="S57" s="3"/>
      <c r="T57" s="3"/>
    </row>
    <row r="58" spans="1:20" ht="12.75">
      <c r="A58" s="1"/>
      <c r="B58" s="1"/>
      <c r="C58" s="1"/>
      <c r="D58" s="1"/>
      <c r="E58" s="1"/>
      <c r="F58" s="1"/>
      <c r="G58" s="1"/>
      <c r="H58" s="1"/>
      <c r="I58" s="1"/>
      <c r="J58" s="1"/>
      <c r="K58" s="1"/>
      <c r="L58" s="1"/>
      <c r="M58" s="1"/>
      <c r="N58" s="1"/>
      <c r="O58" s="1"/>
      <c r="P58" s="1"/>
      <c r="Q58" s="1"/>
      <c r="R58" s="1"/>
      <c r="S58" s="3"/>
      <c r="T58" s="3"/>
    </row>
    <row r="59" spans="1:20" ht="12.75">
      <c r="A59" s="1"/>
      <c r="B59" s="1"/>
      <c r="C59" s="1"/>
      <c r="D59" s="1"/>
      <c r="E59" s="1"/>
      <c r="F59" s="1"/>
      <c r="G59" s="1"/>
      <c r="H59" s="1"/>
      <c r="I59" s="1"/>
      <c r="J59" s="1"/>
      <c r="K59" s="1"/>
      <c r="L59" s="1"/>
      <c r="M59" s="1"/>
      <c r="N59" s="1"/>
      <c r="O59" s="1"/>
      <c r="P59" s="1"/>
      <c r="Q59" s="1"/>
      <c r="R59" s="1"/>
      <c r="S59" s="3"/>
      <c r="T59" s="3"/>
    </row>
    <row r="60" spans="1:20" ht="12.75">
      <c r="A60" s="3"/>
      <c r="B60" s="3"/>
      <c r="C60" s="3"/>
      <c r="D60" s="3"/>
      <c r="E60" s="3"/>
      <c r="F60" s="3"/>
      <c r="G60" s="3"/>
      <c r="H60" s="3"/>
      <c r="I60" s="3"/>
      <c r="J60" s="3"/>
      <c r="K60" s="3"/>
      <c r="L60" s="3"/>
      <c r="M60" s="3"/>
      <c r="N60" s="3"/>
      <c r="O60" s="3"/>
      <c r="P60" s="3"/>
      <c r="Q60" s="3"/>
      <c r="R60" s="3"/>
      <c r="S60" s="3"/>
      <c r="T60" s="3"/>
    </row>
    <row r="61" spans="1:20" ht="12.75">
      <c r="A61" s="3"/>
      <c r="B61" s="3"/>
      <c r="C61" s="3"/>
      <c r="D61" s="3"/>
      <c r="E61" s="3"/>
      <c r="F61" s="3"/>
      <c r="G61" s="3"/>
      <c r="H61" s="3"/>
      <c r="I61" s="3"/>
      <c r="J61" s="3"/>
      <c r="K61" s="3"/>
      <c r="L61" s="3"/>
      <c r="M61" s="3"/>
      <c r="N61" s="3"/>
      <c r="O61" s="3"/>
      <c r="P61" s="3"/>
      <c r="Q61" s="3"/>
      <c r="R61" s="3"/>
      <c r="S61" s="3"/>
      <c r="T61" s="3"/>
    </row>
    <row r="62" spans="1:20" ht="12.75">
      <c r="A62" s="3"/>
      <c r="B62" s="3"/>
      <c r="C62" s="3"/>
      <c r="D62" s="3"/>
      <c r="E62" s="3"/>
      <c r="F62" s="3"/>
      <c r="G62" s="3"/>
      <c r="H62" s="3"/>
      <c r="I62" s="3"/>
      <c r="J62" s="3"/>
      <c r="K62" s="3"/>
      <c r="L62" s="3"/>
      <c r="M62" s="3"/>
      <c r="N62" s="3"/>
      <c r="O62" s="3"/>
      <c r="P62" s="3"/>
      <c r="Q62" s="3"/>
      <c r="R62" s="3"/>
      <c r="S62" s="3"/>
      <c r="T62" s="3"/>
    </row>
  </sheetData>
  <sheetProtection sheet="1" objects="1" scenarios="1"/>
  <printOptions gridLines="1"/>
  <pageMargins left="0.75" right="0.75" top="1" bottom="1" header="0.5" footer="0.5"/>
  <pageSetup orientation="portrait" paperSize="9" r:id="rId2"/>
  <headerFooter alignWithMargins="0">
    <oddHeader>&amp;C&amp;F</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T61"/>
  <sheetViews>
    <sheetView zoomScale="66" zoomScaleNormal="66" workbookViewId="0" topLeftCell="A1">
      <selection activeCell="H29" sqref="H29"/>
    </sheetView>
  </sheetViews>
  <sheetFormatPr defaultColWidth="9.140625" defaultRowHeight="12.75"/>
  <cols>
    <col min="1" max="1" width="1.421875" style="16" customWidth="1"/>
    <col min="2" max="2" width="8.140625" style="16" customWidth="1"/>
    <col min="3" max="3" width="10.00390625" style="16" customWidth="1"/>
    <col min="4" max="4" width="12.140625" style="16" customWidth="1"/>
    <col min="5" max="5" width="0.13671875" style="16" hidden="1" customWidth="1"/>
    <col min="6" max="6" width="10.8515625" style="16" customWidth="1"/>
    <col min="7" max="7" width="23.140625" style="16" customWidth="1"/>
    <col min="8" max="8" width="13.140625" style="16" customWidth="1"/>
    <col min="9" max="9" width="15.140625" style="16" customWidth="1"/>
    <col min="10" max="10" width="0.85546875" style="16" customWidth="1"/>
    <col min="11" max="16384" width="9.140625" style="16" customWidth="1"/>
  </cols>
  <sheetData>
    <row r="1" spans="1:20" ht="23.25">
      <c r="A1" s="1"/>
      <c r="B1" s="2" t="s">
        <v>47</v>
      </c>
      <c r="C1" s="1"/>
      <c r="D1" s="1"/>
      <c r="E1" s="1"/>
      <c r="F1" s="1"/>
      <c r="G1" s="1"/>
      <c r="H1" s="1"/>
      <c r="I1" s="1"/>
      <c r="J1" s="1"/>
      <c r="K1" s="1"/>
      <c r="L1" s="1"/>
      <c r="M1" s="1"/>
      <c r="N1" s="1"/>
      <c r="O1" s="1"/>
      <c r="P1" s="1"/>
      <c r="Q1" s="1"/>
      <c r="R1" s="1"/>
      <c r="S1" s="1"/>
      <c r="T1" s="1"/>
    </row>
    <row r="2" spans="1:20" ht="23.25">
      <c r="A2" s="1"/>
      <c r="B2" s="2" t="s">
        <v>29</v>
      </c>
      <c r="C2" s="1"/>
      <c r="D2" s="1"/>
      <c r="E2" s="1"/>
      <c r="F2" s="1"/>
      <c r="G2" s="3"/>
      <c r="H2" s="3"/>
      <c r="I2" s="3"/>
      <c r="J2" s="1"/>
      <c r="K2" s="1"/>
      <c r="L2" s="1"/>
      <c r="M2" s="1"/>
      <c r="N2" s="1"/>
      <c r="O2" s="1"/>
      <c r="P2" s="1"/>
      <c r="Q2" s="1"/>
      <c r="R2" s="1"/>
      <c r="S2" s="1"/>
      <c r="T2" s="1"/>
    </row>
    <row r="3" spans="1:20" ht="13.5" thickBot="1">
      <c r="A3" s="1"/>
      <c r="B3" s="1"/>
      <c r="C3" s="1"/>
      <c r="D3" s="1"/>
      <c r="E3" s="1"/>
      <c r="F3" s="1"/>
      <c r="G3" s="1"/>
      <c r="H3" s="1"/>
      <c r="I3" s="1"/>
      <c r="J3" s="1"/>
      <c r="K3" s="1"/>
      <c r="L3" s="1"/>
      <c r="M3" s="1"/>
      <c r="N3" s="1"/>
      <c r="O3" s="1"/>
      <c r="P3" s="1"/>
      <c r="Q3" s="1"/>
      <c r="R3" s="1"/>
      <c r="S3" s="1"/>
      <c r="T3" s="1"/>
    </row>
    <row r="4" spans="1:20" ht="13.5" thickBot="1">
      <c r="A4" s="1"/>
      <c r="B4" s="1"/>
      <c r="C4" s="1"/>
      <c r="D4" s="1"/>
      <c r="E4" s="1"/>
      <c r="F4" s="1"/>
      <c r="G4" s="19" t="s">
        <v>1</v>
      </c>
      <c r="H4" s="28"/>
      <c r="I4" s="27"/>
      <c r="J4" s="1"/>
      <c r="K4" s="1"/>
      <c r="L4" s="1"/>
      <c r="M4" s="1"/>
      <c r="N4" s="1"/>
      <c r="O4" s="1"/>
      <c r="P4" s="1"/>
      <c r="Q4" s="1"/>
      <c r="R4" s="1"/>
      <c r="S4" s="1"/>
      <c r="T4" s="1"/>
    </row>
    <row r="5" spans="1:20" ht="12.75">
      <c r="A5" s="1"/>
      <c r="B5" s="47" t="s">
        <v>2</v>
      </c>
      <c r="C5" s="48"/>
      <c r="D5" s="71"/>
      <c r="E5" s="48"/>
      <c r="F5" s="73">
        <v>188.28105420901878</v>
      </c>
      <c r="G5" s="82" t="str">
        <f>IF(F5&lt;0,"out of range",IF(F5&lt;200,"Roof Catchment",IF(F5&lt;500,"Roof of large building or surface catchment","Surface catchment")))</f>
        <v>Roof Catchment</v>
      </c>
      <c r="H5" s="49"/>
      <c r="I5" s="50"/>
      <c r="J5" s="1"/>
      <c r="K5" s="1"/>
      <c r="L5" s="1"/>
      <c r="M5" s="1"/>
      <c r="N5" s="1"/>
      <c r="O5" s="1"/>
      <c r="P5" s="1"/>
      <c r="Q5" s="1"/>
      <c r="R5" s="1"/>
      <c r="S5" s="1"/>
      <c r="T5" s="1"/>
    </row>
    <row r="6" spans="1:20" ht="12.75">
      <c r="A6" s="1"/>
      <c r="B6" s="52" t="s">
        <v>30</v>
      </c>
      <c r="C6" s="53"/>
      <c r="D6" s="70"/>
      <c r="E6" s="53"/>
      <c r="F6" s="72">
        <v>0.6</v>
      </c>
      <c r="G6" s="83" t="str">
        <f>IF(F6&lt;0,"Out of range,value must be between 1 and 0",IF(F6&lt;0.2,"Natural soil and rock surfaces",IF(F6&lt;0.5,"Treated ground catchments",IF(F6&lt;0.8,"Concrete, plastic or rubber ground coverings",IF(F6&lt;1.001,"Roof tiles or tin sheeting","Out of range, value must be between 1 and 0")))))</f>
        <v>Concrete, plastic or rubber ground coverings</v>
      </c>
      <c r="H6" s="55"/>
      <c r="I6" s="56"/>
      <c r="J6" s="1"/>
      <c r="K6" s="1"/>
      <c r="L6" s="1"/>
      <c r="M6" s="1"/>
      <c r="N6" s="1"/>
      <c r="O6" s="1"/>
      <c r="P6" s="1"/>
      <c r="Q6" s="1"/>
      <c r="R6" s="1"/>
      <c r="S6" s="1"/>
      <c r="T6" s="1"/>
    </row>
    <row r="7" spans="1:20" ht="12.75" customHeight="1">
      <c r="A7" s="1"/>
      <c r="B7" s="52" t="s">
        <v>4</v>
      </c>
      <c r="C7" s="53"/>
      <c r="D7" s="70"/>
      <c r="E7" s="53"/>
      <c r="F7" s="74">
        <v>100</v>
      </c>
      <c r="G7" s="83" t="s">
        <v>5</v>
      </c>
      <c r="H7" s="87">
        <f>IF(F7&lt;0,"error",F7/20)</f>
        <v>5</v>
      </c>
      <c r="I7" s="56" t="s">
        <v>53</v>
      </c>
      <c r="J7" s="1"/>
      <c r="K7" s="1"/>
      <c r="L7" s="1"/>
      <c r="M7" s="1"/>
      <c r="N7" s="1"/>
      <c r="O7" s="1"/>
      <c r="P7" s="1"/>
      <c r="Q7" s="1"/>
      <c r="R7" s="1"/>
      <c r="S7" s="1"/>
      <c r="T7" s="1"/>
    </row>
    <row r="8" spans="1:20" ht="28.5" customHeight="1">
      <c r="A8" s="1"/>
      <c r="B8" s="57" t="s">
        <v>6</v>
      </c>
      <c r="C8" s="58"/>
      <c r="D8" s="60"/>
      <c r="E8" s="59"/>
      <c r="F8" s="75">
        <f>LARGE(H13:H24,1)</f>
        <v>21.95355839014879</v>
      </c>
      <c r="G8" s="83" t="str">
        <f>IF(F8&lt;0,"out of range",IF(F8&lt;50,"A tank",IF(F8&lt;200,"A large tank or a small storage dam",IF(F8&lt;5000,"A  storage dam","A fair sized storage dam"))))</f>
        <v>A tank</v>
      </c>
      <c r="H8" s="55"/>
      <c r="I8" s="56"/>
      <c r="J8" s="1"/>
      <c r="K8" s="1"/>
      <c r="L8" s="1"/>
      <c r="M8" s="1"/>
      <c r="N8" s="1"/>
      <c r="O8" s="1"/>
      <c r="P8" s="1"/>
      <c r="Q8" s="1"/>
      <c r="R8" s="1"/>
      <c r="S8" s="1"/>
      <c r="T8" s="1"/>
    </row>
    <row r="9" spans="1:20" ht="15.75" customHeight="1" thickBot="1">
      <c r="A9" s="1"/>
      <c r="B9" s="62" t="s">
        <v>7</v>
      </c>
      <c r="C9" s="63"/>
      <c r="D9" s="69"/>
      <c r="E9" s="51"/>
      <c r="F9" s="76">
        <f>ROUND(F24/(($F$27+1)-($F$26))/30.125*1000,2)</f>
        <v>100</v>
      </c>
      <c r="G9" s="84" t="str">
        <f>IF(F7&gt;F9,"Consumption rate is too great",IF(ROUND(F7,2)=ROUND(F9,2),"Consumption rate is balanced",IF(F7&lt;0,"Out of range","Consumption rate could be greater")))</f>
        <v>Consumption rate is balanced</v>
      </c>
      <c r="H9" s="85"/>
      <c r="I9" s="86"/>
      <c r="J9" s="1"/>
      <c r="K9" s="1"/>
      <c r="L9" s="1"/>
      <c r="M9" s="1"/>
      <c r="N9" s="1"/>
      <c r="O9" s="1"/>
      <c r="P9" s="1"/>
      <c r="Q9" s="1"/>
      <c r="R9" s="1"/>
      <c r="S9" s="1"/>
      <c r="T9" s="1"/>
    </row>
    <row r="10" spans="1:20" ht="9.75" customHeight="1" thickBot="1">
      <c r="A10" s="1"/>
      <c r="B10" s="3"/>
      <c r="C10" s="3"/>
      <c r="D10" s="3"/>
      <c r="E10" s="3"/>
      <c r="F10" s="3"/>
      <c r="G10" s="3"/>
      <c r="H10" s="3"/>
      <c r="I10" s="1"/>
      <c r="J10" s="1"/>
      <c r="K10" s="1"/>
      <c r="L10" s="1"/>
      <c r="M10" s="1"/>
      <c r="N10" s="1"/>
      <c r="O10" s="1"/>
      <c r="P10" s="1"/>
      <c r="Q10" s="1"/>
      <c r="R10" s="1"/>
      <c r="S10" s="1"/>
      <c r="T10" s="1"/>
    </row>
    <row r="11" spans="1:20" ht="48.75" customHeight="1" thickBot="1" thickTop="1">
      <c r="A11" s="1"/>
      <c r="B11" s="4" t="s">
        <v>8</v>
      </c>
      <c r="C11" s="5" t="s">
        <v>9</v>
      </c>
      <c r="D11" s="6" t="s">
        <v>10</v>
      </c>
      <c r="E11" s="6"/>
      <c r="F11" s="6" t="s">
        <v>11</v>
      </c>
      <c r="G11" s="17" t="s">
        <v>12</v>
      </c>
      <c r="H11" s="7" t="s">
        <v>31</v>
      </c>
      <c r="I11" s="1">
        <v>130</v>
      </c>
      <c r="J11" s="1"/>
      <c r="K11" s="1"/>
      <c r="L11" s="1"/>
      <c r="M11" s="1"/>
      <c r="N11" s="1"/>
      <c r="O11" s="1"/>
      <c r="P11" s="1"/>
      <c r="Q11" s="1"/>
      <c r="R11" s="1"/>
      <c r="S11" s="1"/>
      <c r="T11" s="1"/>
    </row>
    <row r="12" spans="1:20" ht="13.5" thickTop="1">
      <c r="A12" s="1"/>
      <c r="B12" s="8"/>
      <c r="C12" s="9"/>
      <c r="D12" s="10"/>
      <c r="E12" s="10"/>
      <c r="F12" s="10"/>
      <c r="G12" s="117"/>
      <c r="H12" s="11"/>
      <c r="I12" s="1"/>
      <c r="J12" s="1"/>
      <c r="K12" s="1"/>
      <c r="L12" s="1"/>
      <c r="M12" s="1"/>
      <c r="N12" s="1"/>
      <c r="O12" s="1"/>
      <c r="P12" s="1"/>
      <c r="Q12" s="1"/>
      <c r="R12" s="1"/>
      <c r="S12" s="1"/>
      <c r="T12" s="1"/>
    </row>
    <row r="13" spans="1:20" ht="12.75">
      <c r="A13" s="1"/>
      <c r="B13" s="21" t="s">
        <v>22</v>
      </c>
      <c r="C13" s="22">
        <v>109</v>
      </c>
      <c r="D13" s="12">
        <f aca="true" t="shared" si="0" ref="D13:D24">C13+D12</f>
        <v>109</v>
      </c>
      <c r="E13" s="12" t="s">
        <v>15</v>
      </c>
      <c r="F13" s="12">
        <f aca="true" t="shared" si="1" ref="F13:F24">D13*$F$5*$F$6/1000</f>
        <v>12.313580945269827</v>
      </c>
      <c r="G13" s="118">
        <f>IF(OR(J13&gt;=$F$26,$F$27&lt;J13),($F$7/1000*30.125),G12)</f>
        <v>3.0125</v>
      </c>
      <c r="H13" s="13">
        <f aca="true" t="shared" si="2" ref="H13:H24">F13-G13</f>
        <v>9.301080945269828</v>
      </c>
      <c r="I13" s="3"/>
      <c r="J13" s="1">
        <v>1</v>
      </c>
      <c r="K13" s="1"/>
      <c r="L13" s="1"/>
      <c r="M13" s="1"/>
      <c r="N13" s="1"/>
      <c r="O13" s="1"/>
      <c r="P13" s="1"/>
      <c r="Q13" s="1"/>
      <c r="R13" s="1"/>
      <c r="S13" s="1"/>
      <c r="T13" s="1"/>
    </row>
    <row r="14" spans="1:20" ht="12.75">
      <c r="A14" s="1"/>
      <c r="B14" s="21" t="s">
        <v>15</v>
      </c>
      <c r="C14" s="22">
        <v>55</v>
      </c>
      <c r="D14" s="12">
        <f t="shared" si="0"/>
        <v>164</v>
      </c>
      <c r="E14" s="12" t="s">
        <v>17</v>
      </c>
      <c r="F14" s="12">
        <f t="shared" si="1"/>
        <v>18.526855734167444</v>
      </c>
      <c r="G14" s="118">
        <f aca="true" t="shared" si="3" ref="G14:G24">IF(AND(J14&gt;=$F$26,J14&lt;=$F$27),G13+($F$7/1000*30.125),G13)</f>
        <v>6.025</v>
      </c>
      <c r="H14" s="13">
        <f t="shared" si="2"/>
        <v>12.501855734167444</v>
      </c>
      <c r="I14" s="3"/>
      <c r="J14" s="1">
        <v>2</v>
      </c>
      <c r="K14" s="1"/>
      <c r="L14" s="1"/>
      <c r="M14" s="1"/>
      <c r="N14" s="1"/>
      <c r="O14" s="1"/>
      <c r="P14" s="1"/>
      <c r="Q14" s="1"/>
      <c r="R14" s="1"/>
      <c r="S14" s="1"/>
      <c r="T14" s="1"/>
    </row>
    <row r="15" spans="1:20" ht="12.75">
      <c r="A15" s="1"/>
      <c r="B15" s="21" t="s">
        <v>17</v>
      </c>
      <c r="C15" s="22">
        <v>77.5</v>
      </c>
      <c r="D15" s="12">
        <f t="shared" si="0"/>
        <v>241.5</v>
      </c>
      <c r="E15" s="12" t="s">
        <v>19</v>
      </c>
      <c r="F15" s="12">
        <f t="shared" si="1"/>
        <v>27.281924754886823</v>
      </c>
      <c r="G15" s="118">
        <f t="shared" si="3"/>
        <v>9.037500000000001</v>
      </c>
      <c r="H15" s="13">
        <f t="shared" si="2"/>
        <v>18.244424754886822</v>
      </c>
      <c r="I15" s="3"/>
      <c r="J15" s="1">
        <v>3</v>
      </c>
      <c r="K15" s="1"/>
      <c r="L15" s="1"/>
      <c r="M15" s="1"/>
      <c r="N15" s="1"/>
      <c r="O15" s="1"/>
      <c r="P15" s="1"/>
      <c r="Q15" s="1"/>
      <c r="R15" s="1"/>
      <c r="S15" s="1"/>
      <c r="T15" s="1"/>
    </row>
    <row r="16" spans="1:20" ht="12.75">
      <c r="A16" s="1"/>
      <c r="B16" s="21" t="s">
        <v>19</v>
      </c>
      <c r="C16" s="22">
        <v>59.5</v>
      </c>
      <c r="D16" s="12">
        <f t="shared" si="0"/>
        <v>301</v>
      </c>
      <c r="E16" s="12" t="s">
        <v>21</v>
      </c>
      <c r="F16" s="12">
        <f t="shared" si="1"/>
        <v>34.00355839014879</v>
      </c>
      <c r="G16" s="118">
        <f t="shared" si="3"/>
        <v>12.05</v>
      </c>
      <c r="H16" s="13">
        <f t="shared" si="2"/>
        <v>21.95355839014879</v>
      </c>
      <c r="I16" s="3"/>
      <c r="J16" s="1">
        <v>4</v>
      </c>
      <c r="K16" s="1"/>
      <c r="L16" s="1"/>
      <c r="M16" s="1"/>
      <c r="N16" s="1"/>
      <c r="O16" s="1"/>
      <c r="P16" s="1"/>
      <c r="Q16" s="1"/>
      <c r="R16" s="1"/>
      <c r="S16" s="1"/>
      <c r="T16" s="1"/>
    </row>
    <row r="17" spans="1:20" ht="12.75">
      <c r="A17" s="1"/>
      <c r="B17" s="21" t="s">
        <v>21</v>
      </c>
      <c r="C17" s="22">
        <v>0</v>
      </c>
      <c r="D17" s="12">
        <f t="shared" si="0"/>
        <v>301</v>
      </c>
      <c r="E17" s="12" t="s">
        <v>23</v>
      </c>
      <c r="F17" s="12">
        <f t="shared" si="1"/>
        <v>34.00355839014879</v>
      </c>
      <c r="G17" s="118">
        <f t="shared" si="3"/>
        <v>15.0625</v>
      </c>
      <c r="H17" s="13">
        <f t="shared" si="2"/>
        <v>18.94105839014879</v>
      </c>
      <c r="I17" s="3"/>
      <c r="J17" s="1">
        <v>5</v>
      </c>
      <c r="K17" s="1"/>
      <c r="L17" s="1"/>
      <c r="M17" s="1"/>
      <c r="N17" s="1"/>
      <c r="O17" s="1"/>
      <c r="P17" s="1"/>
      <c r="Q17" s="1"/>
      <c r="R17" s="1"/>
      <c r="S17" s="1"/>
      <c r="T17" s="1"/>
    </row>
    <row r="18" spans="1:20" ht="12.75">
      <c r="A18" s="1"/>
      <c r="B18" s="21" t="s">
        <v>23</v>
      </c>
      <c r="C18" s="23">
        <v>0</v>
      </c>
      <c r="D18" s="12">
        <f t="shared" si="0"/>
        <v>301</v>
      </c>
      <c r="E18" s="12" t="s">
        <v>24</v>
      </c>
      <c r="F18" s="12">
        <f t="shared" si="1"/>
        <v>34.00355839014879</v>
      </c>
      <c r="G18" s="118">
        <f t="shared" si="3"/>
        <v>18.075</v>
      </c>
      <c r="H18" s="13">
        <f t="shared" si="2"/>
        <v>15.92855839014879</v>
      </c>
      <c r="I18" s="3"/>
      <c r="J18" s="1">
        <v>6</v>
      </c>
      <c r="K18" s="1"/>
      <c r="L18" s="1"/>
      <c r="M18" s="1"/>
      <c r="N18" s="1"/>
      <c r="O18" s="1"/>
      <c r="P18" s="1"/>
      <c r="Q18" s="1"/>
      <c r="R18" s="1"/>
      <c r="S18" s="1"/>
      <c r="T18" s="1"/>
    </row>
    <row r="19" spans="1:20" ht="12.75">
      <c r="A19" s="1"/>
      <c r="B19" s="21" t="s">
        <v>24</v>
      </c>
      <c r="C19" s="23">
        <v>0</v>
      </c>
      <c r="D19" s="12">
        <f t="shared" si="0"/>
        <v>301</v>
      </c>
      <c r="E19" s="12" t="s">
        <v>25</v>
      </c>
      <c r="F19" s="12">
        <f t="shared" si="1"/>
        <v>34.00355839014879</v>
      </c>
      <c r="G19" s="118">
        <f t="shared" si="3"/>
        <v>21.0875</v>
      </c>
      <c r="H19" s="13">
        <f t="shared" si="2"/>
        <v>12.916058390148791</v>
      </c>
      <c r="I19" s="3"/>
      <c r="J19" s="1">
        <v>7</v>
      </c>
      <c r="K19" s="1"/>
      <c r="L19" s="1"/>
      <c r="M19" s="1"/>
      <c r="N19" s="1"/>
      <c r="O19" s="1"/>
      <c r="P19" s="1"/>
      <c r="Q19" s="1"/>
      <c r="R19" s="1"/>
      <c r="S19" s="1"/>
      <c r="T19" s="1"/>
    </row>
    <row r="20" spans="1:20" ht="12.75">
      <c r="A20" s="1"/>
      <c r="B20" s="21" t="s">
        <v>25</v>
      </c>
      <c r="C20" s="23">
        <v>0</v>
      </c>
      <c r="D20" s="12">
        <f t="shared" si="0"/>
        <v>301</v>
      </c>
      <c r="E20" s="12" t="s">
        <v>14</v>
      </c>
      <c r="F20" s="12">
        <f t="shared" si="1"/>
        <v>34.00355839014879</v>
      </c>
      <c r="G20" s="118">
        <f t="shared" si="3"/>
        <v>24.099999999999998</v>
      </c>
      <c r="H20" s="13">
        <f t="shared" si="2"/>
        <v>9.903558390148792</v>
      </c>
      <c r="I20" s="3"/>
      <c r="J20" s="1">
        <v>8</v>
      </c>
      <c r="K20" s="1"/>
      <c r="L20" s="1"/>
      <c r="M20" s="1"/>
      <c r="N20" s="1"/>
      <c r="O20" s="1"/>
      <c r="P20" s="1"/>
      <c r="Q20" s="1"/>
      <c r="R20" s="1"/>
      <c r="S20" s="1"/>
      <c r="T20" s="1"/>
    </row>
    <row r="21" spans="1:20" ht="12.75">
      <c r="A21" s="1"/>
      <c r="B21" s="21" t="s">
        <v>14</v>
      </c>
      <c r="C21" s="23">
        <v>0</v>
      </c>
      <c r="D21" s="12">
        <f t="shared" si="0"/>
        <v>301</v>
      </c>
      <c r="E21" s="12" t="s">
        <v>16</v>
      </c>
      <c r="F21" s="12">
        <f t="shared" si="1"/>
        <v>34.00355839014879</v>
      </c>
      <c r="G21" s="118">
        <f t="shared" si="3"/>
        <v>27.112499999999997</v>
      </c>
      <c r="H21" s="13">
        <f t="shared" si="2"/>
        <v>6.8910583901487925</v>
      </c>
      <c r="I21" s="3"/>
      <c r="J21" s="1">
        <v>9</v>
      </c>
      <c r="K21" s="1"/>
      <c r="L21" s="1"/>
      <c r="M21" s="1"/>
      <c r="N21" s="1"/>
      <c r="O21" s="1"/>
      <c r="P21" s="1"/>
      <c r="Q21" s="1"/>
      <c r="R21" s="1"/>
      <c r="S21" s="1"/>
      <c r="T21" s="1"/>
    </row>
    <row r="22" spans="1:20" ht="12.75">
      <c r="A22" s="1"/>
      <c r="B22" s="21" t="s">
        <v>16</v>
      </c>
      <c r="C22" s="23">
        <v>0</v>
      </c>
      <c r="D22" s="12">
        <f t="shared" si="0"/>
        <v>301</v>
      </c>
      <c r="E22" s="12" t="s">
        <v>18</v>
      </c>
      <c r="F22" s="12">
        <f t="shared" si="1"/>
        <v>34.00355839014879</v>
      </c>
      <c r="G22" s="118">
        <f t="shared" si="3"/>
        <v>30.124999999999996</v>
      </c>
      <c r="H22" s="13">
        <f t="shared" si="2"/>
        <v>3.8785583901487932</v>
      </c>
      <c r="I22" s="3"/>
      <c r="J22" s="1">
        <v>10</v>
      </c>
      <c r="K22" s="1"/>
      <c r="L22" s="1"/>
      <c r="M22" s="1"/>
      <c r="N22" s="1"/>
      <c r="O22" s="1"/>
      <c r="P22" s="1"/>
      <c r="Q22" s="1"/>
      <c r="R22" s="1"/>
      <c r="S22" s="1"/>
      <c r="T22" s="1"/>
    </row>
    <row r="23" spans="1:20" ht="12.75">
      <c r="A23" s="1"/>
      <c r="B23" s="21" t="s">
        <v>18</v>
      </c>
      <c r="C23" s="23">
        <v>15.5</v>
      </c>
      <c r="D23" s="12">
        <f t="shared" si="0"/>
        <v>316.5</v>
      </c>
      <c r="E23" s="12" t="s">
        <v>20</v>
      </c>
      <c r="F23" s="12">
        <f t="shared" si="1"/>
        <v>35.75457219429267</v>
      </c>
      <c r="G23" s="118">
        <f t="shared" si="3"/>
        <v>33.137499999999996</v>
      </c>
      <c r="H23" s="13">
        <f t="shared" si="2"/>
        <v>2.6170721942926747</v>
      </c>
      <c r="I23" s="3"/>
      <c r="J23" s="1">
        <v>11</v>
      </c>
      <c r="K23" s="1"/>
      <c r="L23" s="1"/>
      <c r="M23" s="1"/>
      <c r="N23" s="1"/>
      <c r="O23" s="1"/>
      <c r="P23" s="1"/>
      <c r="Q23" s="1"/>
      <c r="R23" s="1"/>
      <c r="S23" s="1"/>
      <c r="T23" s="1"/>
    </row>
    <row r="24" spans="1:20" ht="13.5" thickBot="1">
      <c r="A24" s="1"/>
      <c r="B24" s="24" t="s">
        <v>20</v>
      </c>
      <c r="C24" s="25">
        <v>3.5</v>
      </c>
      <c r="D24" s="14">
        <f t="shared" si="0"/>
        <v>320</v>
      </c>
      <c r="E24" s="14" t="s">
        <v>22</v>
      </c>
      <c r="F24" s="14">
        <f t="shared" si="1"/>
        <v>36.1499624081316</v>
      </c>
      <c r="G24" s="119">
        <f t="shared" si="3"/>
        <v>36.15</v>
      </c>
      <c r="H24" s="15">
        <f t="shared" si="2"/>
        <v>-3.7591868398578754E-05</v>
      </c>
      <c r="I24" s="3"/>
      <c r="J24" s="1">
        <v>12</v>
      </c>
      <c r="K24" s="1"/>
      <c r="L24" s="1"/>
      <c r="M24" s="1"/>
      <c r="N24" s="1"/>
      <c r="O24" s="1"/>
      <c r="P24" s="1"/>
      <c r="Q24" s="1"/>
      <c r="R24" s="1"/>
      <c r="S24" s="1"/>
      <c r="T24" s="1"/>
    </row>
    <row r="25" spans="1:20" ht="14.25" thickBot="1" thickTop="1">
      <c r="A25" s="1"/>
      <c r="B25" s="1"/>
      <c r="C25" s="1"/>
      <c r="D25" s="1"/>
      <c r="E25" s="1"/>
      <c r="F25" s="1"/>
      <c r="G25" s="1"/>
      <c r="H25" s="1"/>
      <c r="I25" s="1"/>
      <c r="J25" s="1"/>
      <c r="K25" s="1"/>
      <c r="L25" s="1"/>
      <c r="M25" s="1"/>
      <c r="N25" s="1"/>
      <c r="O25" s="1"/>
      <c r="P25" s="1"/>
      <c r="Q25" s="1"/>
      <c r="R25" s="1"/>
      <c r="S25" s="1"/>
      <c r="T25" s="1"/>
    </row>
    <row r="26" spans="1:20" ht="12.75">
      <c r="A26" s="1"/>
      <c r="B26" s="109" t="s">
        <v>32</v>
      </c>
      <c r="C26" s="110"/>
      <c r="D26" s="110"/>
      <c r="E26" s="110"/>
      <c r="F26" s="111">
        <v>1</v>
      </c>
      <c r="G26" s="112"/>
      <c r="H26" s="1"/>
      <c r="I26" s="1"/>
      <c r="J26" s="1"/>
      <c r="K26" s="1"/>
      <c r="L26" s="1"/>
      <c r="M26" s="1"/>
      <c r="N26" s="1"/>
      <c r="O26" s="1"/>
      <c r="P26" s="1"/>
      <c r="Q26" s="1"/>
      <c r="R26" s="1"/>
      <c r="S26" s="1"/>
      <c r="T26" s="1"/>
    </row>
    <row r="27" spans="1:20" ht="13.5" thickBot="1">
      <c r="A27" s="1"/>
      <c r="B27" s="113" t="s">
        <v>33</v>
      </c>
      <c r="C27" s="114"/>
      <c r="D27" s="114"/>
      <c r="E27" s="114"/>
      <c r="F27" s="115">
        <v>12</v>
      </c>
      <c r="G27" s="116"/>
      <c r="H27" s="1"/>
      <c r="I27" s="1"/>
      <c r="J27" s="1"/>
      <c r="K27" s="1"/>
      <c r="L27" s="1"/>
      <c r="M27" s="1"/>
      <c r="N27" s="1"/>
      <c r="O27" s="1"/>
      <c r="P27" s="1"/>
      <c r="Q27" s="1"/>
      <c r="R27" s="1"/>
      <c r="S27" s="1"/>
      <c r="T27" s="1"/>
    </row>
    <row r="28" spans="1:20" ht="12.75">
      <c r="A28" s="1"/>
      <c r="B28" s="1"/>
      <c r="C28" s="1"/>
      <c r="D28" s="1"/>
      <c r="E28" s="1"/>
      <c r="F28" s="1"/>
      <c r="G28" s="1"/>
      <c r="H28" s="1"/>
      <c r="I28" s="1"/>
      <c r="J28" s="1"/>
      <c r="K28" s="1"/>
      <c r="L28" s="1"/>
      <c r="M28" s="1"/>
      <c r="N28" s="1"/>
      <c r="O28" s="1"/>
      <c r="P28" s="1"/>
      <c r="Q28" s="1"/>
      <c r="R28" s="1"/>
      <c r="S28" s="1"/>
      <c r="T28" s="1"/>
    </row>
    <row r="29" spans="1:20" ht="12.75">
      <c r="A29" s="1"/>
      <c r="B29" s="1"/>
      <c r="C29" s="1"/>
      <c r="D29" s="1"/>
      <c r="E29" s="1"/>
      <c r="F29" s="1"/>
      <c r="G29" s="1"/>
      <c r="H29" s="1"/>
      <c r="I29" s="1"/>
      <c r="J29" s="1"/>
      <c r="K29" s="1"/>
      <c r="L29" s="1"/>
      <c r="M29" s="1"/>
      <c r="N29" s="1"/>
      <c r="O29" s="1"/>
      <c r="P29" s="1"/>
      <c r="Q29" s="1"/>
      <c r="R29" s="1"/>
      <c r="S29" s="1"/>
      <c r="T29" s="1"/>
    </row>
    <row r="30" spans="1:20" ht="12.75">
      <c r="A30" s="1"/>
      <c r="B30" s="1"/>
      <c r="C30" s="1"/>
      <c r="D30" s="1"/>
      <c r="E30" s="1"/>
      <c r="F30" s="1"/>
      <c r="G30" s="1"/>
      <c r="H30" s="1"/>
      <c r="I30" s="1"/>
      <c r="J30" s="1"/>
      <c r="K30" s="1"/>
      <c r="L30" s="1"/>
      <c r="M30" s="1"/>
      <c r="N30" s="1"/>
      <c r="O30" s="1"/>
      <c r="P30" s="1"/>
      <c r="Q30" s="1"/>
      <c r="R30" s="1"/>
      <c r="S30" s="1"/>
      <c r="T30" s="1"/>
    </row>
    <row r="31" spans="1:20" ht="12.75">
      <c r="A31" s="1"/>
      <c r="B31" s="1"/>
      <c r="C31" s="1"/>
      <c r="D31" s="1"/>
      <c r="E31" s="1"/>
      <c r="F31" s="1"/>
      <c r="G31" s="1"/>
      <c r="H31" s="1"/>
      <c r="I31" s="1"/>
      <c r="J31" s="1"/>
      <c r="K31" s="1"/>
      <c r="L31" s="1"/>
      <c r="M31" s="1"/>
      <c r="N31" s="1"/>
      <c r="O31" s="1"/>
      <c r="P31" s="1"/>
      <c r="Q31" s="1"/>
      <c r="R31" s="1"/>
      <c r="S31" s="1"/>
      <c r="T31" s="1"/>
    </row>
    <row r="32" spans="1:20" ht="12.75">
      <c r="A32" s="1"/>
      <c r="B32" s="1"/>
      <c r="C32" s="1"/>
      <c r="D32" s="1"/>
      <c r="E32" s="1"/>
      <c r="F32" s="1"/>
      <c r="G32" s="1"/>
      <c r="H32" s="1"/>
      <c r="I32" s="1"/>
      <c r="J32" s="1"/>
      <c r="K32" s="1"/>
      <c r="L32" s="1"/>
      <c r="M32" s="1"/>
      <c r="N32" s="1"/>
      <c r="O32" s="1"/>
      <c r="P32" s="1"/>
      <c r="Q32" s="1"/>
      <c r="R32" s="1"/>
      <c r="S32" s="1"/>
      <c r="T32" s="1"/>
    </row>
    <row r="33" spans="1:20" ht="12.75">
      <c r="A33" s="1"/>
      <c r="B33" s="1"/>
      <c r="C33" s="1"/>
      <c r="D33" s="1"/>
      <c r="E33" s="1"/>
      <c r="F33" s="1"/>
      <c r="G33" s="1"/>
      <c r="H33" s="1"/>
      <c r="I33" s="1"/>
      <c r="J33" s="1"/>
      <c r="K33" s="1"/>
      <c r="L33" s="1"/>
      <c r="M33" s="1"/>
      <c r="N33" s="1"/>
      <c r="O33" s="1"/>
      <c r="P33" s="1"/>
      <c r="Q33" s="1"/>
      <c r="R33" s="1"/>
      <c r="S33" s="1"/>
      <c r="T33" s="1"/>
    </row>
    <row r="34" spans="1:20" ht="12.75">
      <c r="A34" s="1"/>
      <c r="B34" s="1"/>
      <c r="C34" s="1"/>
      <c r="D34" s="1"/>
      <c r="E34" s="1"/>
      <c r="F34" s="1"/>
      <c r="G34" s="1"/>
      <c r="H34" s="1"/>
      <c r="I34" s="1"/>
      <c r="J34" s="1"/>
      <c r="K34" s="1"/>
      <c r="L34" s="1"/>
      <c r="M34" s="1"/>
      <c r="N34" s="1"/>
      <c r="O34" s="1"/>
      <c r="P34" s="1"/>
      <c r="Q34" s="1"/>
      <c r="R34" s="1"/>
      <c r="S34" s="1"/>
      <c r="T34" s="1"/>
    </row>
    <row r="35" spans="1:20" ht="12.75">
      <c r="A35" s="1"/>
      <c r="B35" s="1"/>
      <c r="C35" s="1"/>
      <c r="D35" s="1"/>
      <c r="E35" s="1"/>
      <c r="F35" s="1"/>
      <c r="G35" s="1"/>
      <c r="H35" s="1"/>
      <c r="I35" s="1"/>
      <c r="J35" s="1"/>
      <c r="K35" s="1"/>
      <c r="L35" s="1"/>
      <c r="M35" s="1"/>
      <c r="N35" s="1"/>
      <c r="O35" s="1"/>
      <c r="P35" s="1"/>
      <c r="Q35" s="1"/>
      <c r="R35" s="1"/>
      <c r="S35" s="1"/>
      <c r="T35" s="1"/>
    </row>
    <row r="36" spans="1:20" ht="12.75">
      <c r="A36" s="1"/>
      <c r="B36" s="1"/>
      <c r="C36" s="1"/>
      <c r="D36" s="1"/>
      <c r="E36" s="1"/>
      <c r="F36" s="1"/>
      <c r="G36" s="1"/>
      <c r="H36" s="1"/>
      <c r="I36" s="1"/>
      <c r="J36" s="1"/>
      <c r="K36" s="1"/>
      <c r="L36" s="1"/>
      <c r="M36" s="1"/>
      <c r="N36" s="1"/>
      <c r="O36" s="1"/>
      <c r="P36" s="1"/>
      <c r="Q36" s="1"/>
      <c r="R36" s="1"/>
      <c r="S36" s="1"/>
      <c r="T36" s="1"/>
    </row>
    <row r="37" spans="1:20" ht="12.75">
      <c r="A37" s="1"/>
      <c r="B37" s="1"/>
      <c r="C37" s="1"/>
      <c r="D37" s="1"/>
      <c r="E37" s="1"/>
      <c r="F37" s="1"/>
      <c r="G37" s="1"/>
      <c r="H37" s="1"/>
      <c r="I37" s="1"/>
      <c r="J37" s="1"/>
      <c r="K37" s="1"/>
      <c r="L37" s="1"/>
      <c r="M37" s="1"/>
      <c r="N37" s="1"/>
      <c r="O37" s="1"/>
      <c r="P37" s="1"/>
      <c r="Q37" s="1"/>
      <c r="R37" s="1"/>
      <c r="S37" s="1"/>
      <c r="T37" s="1"/>
    </row>
    <row r="38" spans="1:20" ht="12.75">
      <c r="A38" s="1"/>
      <c r="B38" s="1"/>
      <c r="C38" s="1"/>
      <c r="D38" s="1"/>
      <c r="E38" s="1"/>
      <c r="F38" s="1"/>
      <c r="G38" s="1"/>
      <c r="H38" s="1"/>
      <c r="I38" s="1"/>
      <c r="J38" s="1"/>
      <c r="K38" s="1"/>
      <c r="L38" s="1"/>
      <c r="M38" s="1"/>
      <c r="N38" s="1"/>
      <c r="O38" s="1"/>
      <c r="P38" s="1"/>
      <c r="Q38" s="1"/>
      <c r="R38" s="1"/>
      <c r="S38" s="1"/>
      <c r="T38" s="1"/>
    </row>
    <row r="39" spans="1:20" ht="12.75">
      <c r="A39" s="1"/>
      <c r="B39" s="1"/>
      <c r="C39" s="1"/>
      <c r="D39" s="1"/>
      <c r="E39" s="1"/>
      <c r="F39" s="1"/>
      <c r="G39" s="1"/>
      <c r="H39" s="1"/>
      <c r="I39" s="1"/>
      <c r="J39" s="1"/>
      <c r="K39" s="1"/>
      <c r="L39" s="1"/>
      <c r="M39" s="1"/>
      <c r="N39" s="1"/>
      <c r="O39" s="1"/>
      <c r="P39" s="1"/>
      <c r="Q39" s="1"/>
      <c r="R39" s="1"/>
      <c r="S39" s="1"/>
      <c r="T39" s="1"/>
    </row>
    <row r="40" spans="1:20" ht="12.75">
      <c r="A40" s="1"/>
      <c r="B40" s="1"/>
      <c r="C40" s="1"/>
      <c r="D40" s="1"/>
      <c r="E40" s="1"/>
      <c r="F40" s="1"/>
      <c r="G40" s="1"/>
      <c r="H40" s="1"/>
      <c r="I40" s="1"/>
      <c r="J40" s="1"/>
      <c r="K40" s="1"/>
      <c r="L40" s="1"/>
      <c r="M40" s="1"/>
      <c r="N40" s="1"/>
      <c r="O40" s="1"/>
      <c r="P40" s="1"/>
      <c r="Q40" s="1"/>
      <c r="R40" s="1"/>
      <c r="S40" s="1"/>
      <c r="T40" s="1"/>
    </row>
    <row r="41" spans="1:20" ht="12.75">
      <c r="A41" s="1"/>
      <c r="B41" s="1"/>
      <c r="C41" s="1"/>
      <c r="D41" s="1"/>
      <c r="E41" s="1"/>
      <c r="F41" s="1"/>
      <c r="G41" s="1"/>
      <c r="H41" s="1"/>
      <c r="I41" s="1"/>
      <c r="J41" s="1"/>
      <c r="K41" s="1"/>
      <c r="L41" s="1"/>
      <c r="M41" s="1"/>
      <c r="N41" s="1"/>
      <c r="O41" s="1"/>
      <c r="P41" s="1"/>
      <c r="Q41" s="1"/>
      <c r="R41" s="1"/>
      <c r="S41" s="1"/>
      <c r="T41" s="1"/>
    </row>
    <row r="42" spans="1:20" ht="12.75">
      <c r="A42" s="1"/>
      <c r="B42" s="1"/>
      <c r="C42" s="1"/>
      <c r="D42" s="1"/>
      <c r="E42" s="1"/>
      <c r="F42" s="1"/>
      <c r="G42" s="1"/>
      <c r="H42" s="1"/>
      <c r="I42" s="1"/>
      <c r="J42" s="1"/>
      <c r="K42" s="1"/>
      <c r="L42" s="1"/>
      <c r="M42" s="1"/>
      <c r="N42" s="1"/>
      <c r="O42" s="1"/>
      <c r="P42" s="1"/>
      <c r="Q42" s="1"/>
      <c r="R42" s="1"/>
      <c r="S42" s="1"/>
      <c r="T42" s="1"/>
    </row>
    <row r="43" spans="1:20" ht="12.75">
      <c r="A43" s="1"/>
      <c r="B43" s="1"/>
      <c r="C43" s="1"/>
      <c r="D43" s="1"/>
      <c r="E43" s="1"/>
      <c r="F43" s="1"/>
      <c r="G43" s="1"/>
      <c r="H43" s="1"/>
      <c r="I43" s="1"/>
      <c r="J43" s="1"/>
      <c r="K43" s="1"/>
      <c r="L43" s="1"/>
      <c r="M43" s="1"/>
      <c r="N43" s="1"/>
      <c r="O43" s="1"/>
      <c r="P43" s="1"/>
      <c r="Q43" s="1"/>
      <c r="R43" s="1"/>
      <c r="S43" s="1"/>
      <c r="T43" s="1"/>
    </row>
    <row r="44" spans="1:20" ht="12.75">
      <c r="A44" s="1"/>
      <c r="B44" s="1"/>
      <c r="C44" s="1"/>
      <c r="D44" s="1"/>
      <c r="E44" s="1"/>
      <c r="F44" s="1"/>
      <c r="G44" s="1"/>
      <c r="H44" s="1"/>
      <c r="I44" s="1"/>
      <c r="J44" s="1"/>
      <c r="K44" s="1"/>
      <c r="L44" s="1"/>
      <c r="M44" s="1"/>
      <c r="N44" s="1"/>
      <c r="O44" s="1"/>
      <c r="P44" s="1"/>
      <c r="Q44" s="1"/>
      <c r="R44" s="1"/>
      <c r="S44" s="1"/>
      <c r="T44" s="1"/>
    </row>
    <row r="45" spans="1:20" ht="12.75">
      <c r="A45" s="1"/>
      <c r="B45" s="1"/>
      <c r="C45" s="1"/>
      <c r="D45" s="1"/>
      <c r="E45" s="1"/>
      <c r="F45" s="1"/>
      <c r="G45" s="1"/>
      <c r="H45" s="1"/>
      <c r="I45" s="1"/>
      <c r="J45" s="1"/>
      <c r="K45" s="1"/>
      <c r="L45" s="1"/>
      <c r="M45" s="1"/>
      <c r="N45" s="1"/>
      <c r="O45" s="1"/>
      <c r="P45" s="1"/>
      <c r="Q45" s="1"/>
      <c r="R45" s="1"/>
      <c r="S45" s="1"/>
      <c r="T45" s="1"/>
    </row>
    <row r="46" spans="1:20" ht="12.75">
      <c r="A46" s="1"/>
      <c r="B46" s="1"/>
      <c r="C46" s="1"/>
      <c r="D46" s="1"/>
      <c r="E46" s="1"/>
      <c r="F46" s="1"/>
      <c r="G46" s="1"/>
      <c r="H46" s="1"/>
      <c r="I46" s="1"/>
      <c r="J46" s="1"/>
      <c r="K46" s="1"/>
      <c r="L46" s="1"/>
      <c r="M46" s="1"/>
      <c r="N46" s="1"/>
      <c r="O46" s="1"/>
      <c r="P46" s="1"/>
      <c r="Q46" s="1"/>
      <c r="R46" s="1"/>
      <c r="S46" s="1"/>
      <c r="T46" s="1"/>
    </row>
    <row r="47" spans="1:20" ht="12.75">
      <c r="A47" s="1"/>
      <c r="B47" s="1"/>
      <c r="C47" s="1"/>
      <c r="D47" s="1"/>
      <c r="E47" s="1"/>
      <c r="F47" s="1"/>
      <c r="G47" s="1"/>
      <c r="H47" s="1"/>
      <c r="I47" s="1"/>
      <c r="J47" s="1"/>
      <c r="K47" s="1"/>
      <c r="L47" s="1"/>
      <c r="M47" s="1"/>
      <c r="N47" s="1"/>
      <c r="O47" s="1"/>
      <c r="P47" s="1"/>
      <c r="Q47" s="1"/>
      <c r="R47" s="1"/>
      <c r="S47" s="1"/>
      <c r="T47" s="1"/>
    </row>
    <row r="48" spans="1:20" ht="12.75">
      <c r="A48" s="1"/>
      <c r="B48" s="1"/>
      <c r="C48" s="1"/>
      <c r="D48" s="1"/>
      <c r="E48" s="1"/>
      <c r="F48" s="1"/>
      <c r="G48" s="1"/>
      <c r="H48" s="1"/>
      <c r="I48" s="1"/>
      <c r="J48" s="1"/>
      <c r="K48" s="1"/>
      <c r="L48" s="1"/>
      <c r="M48" s="1"/>
      <c r="N48" s="1"/>
      <c r="O48" s="1"/>
      <c r="P48" s="1"/>
      <c r="Q48" s="1"/>
      <c r="R48" s="1"/>
      <c r="S48" s="1"/>
      <c r="T48" s="1"/>
    </row>
    <row r="49" spans="1:20" ht="12.75">
      <c r="A49" s="1"/>
      <c r="B49" s="1"/>
      <c r="C49" s="1"/>
      <c r="D49" s="1"/>
      <c r="E49" s="1"/>
      <c r="F49" s="1"/>
      <c r="G49" s="1"/>
      <c r="H49" s="1"/>
      <c r="I49" s="1"/>
      <c r="J49" s="1"/>
      <c r="K49" s="1"/>
      <c r="L49" s="1"/>
      <c r="M49" s="1"/>
      <c r="N49" s="1"/>
      <c r="O49" s="1"/>
      <c r="P49" s="1"/>
      <c r="Q49" s="1"/>
      <c r="R49" s="1"/>
      <c r="S49" s="1"/>
      <c r="T49" s="1"/>
    </row>
    <row r="50" spans="1:20" ht="12.75">
      <c r="A50" s="1"/>
      <c r="B50" s="1"/>
      <c r="C50" s="1"/>
      <c r="D50" s="1"/>
      <c r="E50" s="1"/>
      <c r="F50" s="1"/>
      <c r="G50" s="1"/>
      <c r="H50" s="1"/>
      <c r="I50" s="1"/>
      <c r="J50" s="1"/>
      <c r="K50" s="1"/>
      <c r="L50" s="1"/>
      <c r="M50" s="1"/>
      <c r="N50" s="1"/>
      <c r="O50" s="1"/>
      <c r="P50" s="1"/>
      <c r="Q50" s="1"/>
      <c r="R50" s="1"/>
      <c r="S50" s="1"/>
      <c r="T50" s="1"/>
    </row>
    <row r="51" spans="1:20" ht="12.75">
      <c r="A51" s="1"/>
      <c r="B51" s="1"/>
      <c r="C51" s="1"/>
      <c r="D51" s="1"/>
      <c r="E51" s="1"/>
      <c r="F51" s="1"/>
      <c r="G51" s="1"/>
      <c r="H51" s="1"/>
      <c r="I51" s="1"/>
      <c r="J51" s="1"/>
      <c r="K51" s="1"/>
      <c r="L51" s="1"/>
      <c r="M51" s="1"/>
      <c r="N51" s="1"/>
      <c r="O51" s="1"/>
      <c r="P51" s="1"/>
      <c r="Q51" s="1"/>
      <c r="R51" s="1"/>
      <c r="S51" s="1"/>
      <c r="T51" s="1"/>
    </row>
    <row r="52" spans="1:20" ht="12.75">
      <c r="A52" s="1"/>
      <c r="B52" s="1"/>
      <c r="C52" s="1"/>
      <c r="D52" s="1"/>
      <c r="E52" s="1"/>
      <c r="F52" s="1"/>
      <c r="G52" s="1"/>
      <c r="H52" s="1"/>
      <c r="I52" s="1"/>
      <c r="J52" s="1"/>
      <c r="K52" s="1"/>
      <c r="L52" s="1"/>
      <c r="M52" s="1"/>
      <c r="N52" s="1"/>
      <c r="O52" s="1"/>
      <c r="P52" s="1"/>
      <c r="Q52" s="1"/>
      <c r="R52" s="1"/>
      <c r="S52" s="1"/>
      <c r="T52" s="1"/>
    </row>
    <row r="53" spans="1:20" ht="12.75">
      <c r="A53" s="1"/>
      <c r="B53" s="1"/>
      <c r="C53" s="1"/>
      <c r="D53" s="1"/>
      <c r="E53" s="1"/>
      <c r="F53" s="1"/>
      <c r="G53" s="1"/>
      <c r="H53" s="1"/>
      <c r="I53" s="1"/>
      <c r="J53" s="1"/>
      <c r="K53" s="1"/>
      <c r="L53" s="1"/>
      <c r="M53" s="1"/>
      <c r="N53" s="1"/>
      <c r="O53" s="1"/>
      <c r="P53" s="1"/>
      <c r="Q53" s="1"/>
      <c r="R53" s="1"/>
      <c r="S53" s="1"/>
      <c r="T53" s="1"/>
    </row>
    <row r="54" spans="1:20" ht="12.75">
      <c r="A54" s="1"/>
      <c r="B54" s="1"/>
      <c r="C54" s="1"/>
      <c r="D54" s="1"/>
      <c r="E54" s="1"/>
      <c r="F54" s="1"/>
      <c r="G54" s="1"/>
      <c r="H54" s="1"/>
      <c r="I54" s="1"/>
      <c r="J54" s="1"/>
      <c r="K54" s="1"/>
      <c r="L54" s="1"/>
      <c r="M54" s="1"/>
      <c r="N54" s="1"/>
      <c r="O54" s="1"/>
      <c r="P54" s="1"/>
      <c r="Q54" s="1"/>
      <c r="R54" s="1"/>
      <c r="S54" s="1"/>
      <c r="T54" s="1"/>
    </row>
    <row r="55" spans="1:20" ht="12.75">
      <c r="A55" s="1"/>
      <c r="B55" s="1"/>
      <c r="C55" s="1"/>
      <c r="D55" s="1"/>
      <c r="E55" s="1"/>
      <c r="F55" s="1"/>
      <c r="G55" s="1"/>
      <c r="H55" s="1"/>
      <c r="I55" s="1"/>
      <c r="J55" s="1"/>
      <c r="K55" s="1"/>
      <c r="L55" s="1"/>
      <c r="M55" s="1"/>
      <c r="N55" s="1"/>
      <c r="O55" s="1"/>
      <c r="P55" s="1"/>
      <c r="Q55" s="1"/>
      <c r="R55" s="1"/>
      <c r="S55" s="1"/>
      <c r="T55" s="1"/>
    </row>
    <row r="56" spans="1:20" ht="12.75">
      <c r="A56" s="1"/>
      <c r="B56" s="1"/>
      <c r="C56" s="1"/>
      <c r="D56" s="1"/>
      <c r="E56" s="1"/>
      <c r="F56" s="1"/>
      <c r="G56" s="1"/>
      <c r="H56" s="1"/>
      <c r="I56" s="1"/>
      <c r="J56" s="1"/>
      <c r="K56" s="1"/>
      <c r="L56" s="1"/>
      <c r="M56" s="1"/>
      <c r="N56" s="1"/>
      <c r="O56" s="1"/>
      <c r="P56" s="1"/>
      <c r="Q56" s="1"/>
      <c r="R56" s="1"/>
      <c r="S56" s="1"/>
      <c r="T56" s="1"/>
    </row>
    <row r="57" spans="1:20" ht="12.75">
      <c r="A57" s="1"/>
      <c r="B57" s="1"/>
      <c r="C57" s="1"/>
      <c r="D57" s="1"/>
      <c r="E57" s="1"/>
      <c r="F57" s="1"/>
      <c r="G57" s="1"/>
      <c r="H57" s="1"/>
      <c r="I57" s="1"/>
      <c r="J57" s="1"/>
      <c r="K57" s="1"/>
      <c r="L57" s="1"/>
      <c r="M57" s="1"/>
      <c r="N57" s="1"/>
      <c r="O57" s="1"/>
      <c r="P57" s="1"/>
      <c r="Q57" s="1"/>
      <c r="R57" s="1"/>
      <c r="S57" s="1"/>
      <c r="T57" s="1"/>
    </row>
    <row r="58" spans="1:20" ht="12.75">
      <c r="A58" s="1"/>
      <c r="B58" s="1"/>
      <c r="C58" s="1"/>
      <c r="D58" s="1"/>
      <c r="E58" s="1"/>
      <c r="F58" s="1"/>
      <c r="G58" s="1"/>
      <c r="H58" s="1"/>
      <c r="I58" s="1"/>
      <c r="J58" s="1"/>
      <c r="K58" s="1"/>
      <c r="L58" s="1"/>
      <c r="M58" s="1"/>
      <c r="N58" s="1"/>
      <c r="O58" s="1"/>
      <c r="P58" s="1"/>
      <c r="Q58" s="1"/>
      <c r="R58" s="1"/>
      <c r="S58" s="1"/>
      <c r="T58" s="1"/>
    </row>
    <row r="59" spans="1:20" ht="12.75">
      <c r="A59" s="1"/>
      <c r="B59" s="1"/>
      <c r="C59" s="1"/>
      <c r="D59" s="1"/>
      <c r="E59" s="1"/>
      <c r="F59" s="1"/>
      <c r="G59" s="1"/>
      <c r="H59" s="1"/>
      <c r="I59" s="1"/>
      <c r="J59" s="1"/>
      <c r="K59" s="1"/>
      <c r="L59" s="1"/>
      <c r="M59" s="1"/>
      <c r="N59" s="1"/>
      <c r="O59" s="1"/>
      <c r="P59" s="1"/>
      <c r="Q59" s="1"/>
      <c r="R59" s="1"/>
      <c r="S59" s="1"/>
      <c r="T59" s="1"/>
    </row>
    <row r="60" spans="1:20" ht="12.75">
      <c r="A60" s="1"/>
      <c r="B60" s="1"/>
      <c r="C60" s="1"/>
      <c r="D60" s="1"/>
      <c r="E60" s="1"/>
      <c r="F60" s="1"/>
      <c r="G60" s="1"/>
      <c r="H60" s="1"/>
      <c r="I60" s="1"/>
      <c r="J60" s="1"/>
      <c r="K60" s="1"/>
      <c r="L60" s="1"/>
      <c r="M60" s="1"/>
      <c r="N60" s="1"/>
      <c r="O60" s="1"/>
      <c r="P60" s="1"/>
      <c r="Q60" s="1"/>
      <c r="R60" s="1"/>
      <c r="S60" s="1"/>
      <c r="T60" s="1"/>
    </row>
    <row r="61" spans="1:20" ht="12.75">
      <c r="A61" s="1"/>
      <c r="B61" s="1"/>
      <c r="C61" s="1"/>
      <c r="D61" s="1"/>
      <c r="E61" s="1"/>
      <c r="F61" s="1"/>
      <c r="G61" s="1"/>
      <c r="H61" s="1"/>
      <c r="I61" s="1"/>
      <c r="J61" s="1"/>
      <c r="K61" s="1"/>
      <c r="L61" s="1"/>
      <c r="M61" s="1"/>
      <c r="N61" s="1"/>
      <c r="O61" s="1"/>
      <c r="P61" s="1"/>
      <c r="Q61" s="1"/>
      <c r="R61" s="1"/>
      <c r="S61" s="1"/>
      <c r="T61" s="1"/>
    </row>
  </sheetData>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A1"/>
  <sheetViews>
    <sheetView tabSelected="1" workbookViewId="0" topLeftCell="A1">
      <selection activeCell="D22" sqref="D22"/>
    </sheetView>
  </sheetViews>
  <sheetFormatPr defaultColWidth="9.140625" defaultRowHeight="12.75"/>
  <sheetData/>
  <printOptions/>
  <pageMargins left="0.75" right="0.75" top="1" bottom="1" header="0.5" footer="0.5"/>
  <pageSetup horizontalDpi="300" verticalDpi="300" orientation="portrait" paperSize="9" r:id="rId2"/>
  <headerFooter alignWithMargins="0">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AD72"/>
  <sheetViews>
    <sheetView zoomScale="75" zoomScaleNormal="75" workbookViewId="0" topLeftCell="A4">
      <selection activeCell="F5" sqref="F5"/>
    </sheetView>
  </sheetViews>
  <sheetFormatPr defaultColWidth="9.140625" defaultRowHeight="12.75"/>
  <cols>
    <col min="1" max="1" width="1.421875" style="16" customWidth="1"/>
    <col min="2" max="2" width="19.8515625" style="16" customWidth="1"/>
    <col min="3" max="3" width="16.28125" style="16" customWidth="1"/>
    <col min="4" max="4" width="16.00390625" style="16" customWidth="1"/>
    <col min="5" max="5" width="0.13671875" style="16" hidden="1" customWidth="1"/>
    <col min="6" max="6" width="10.57421875" style="16" customWidth="1"/>
    <col min="7" max="7" width="12.7109375" style="16" customWidth="1"/>
    <col min="8" max="8" width="13.140625" style="16" customWidth="1"/>
    <col min="9" max="9" width="13.421875" style="16" customWidth="1"/>
    <col min="10" max="10" width="10.7109375" style="16" customWidth="1"/>
    <col min="11" max="11" width="0" style="0" hidden="1" customWidth="1"/>
    <col min="12" max="16384" width="9.140625" style="16" customWidth="1"/>
  </cols>
  <sheetData>
    <row r="1" spans="1:30" ht="27.75">
      <c r="A1" s="1"/>
      <c r="B1" s="2" t="s">
        <v>48</v>
      </c>
      <c r="C1" s="1"/>
      <c r="D1" s="1"/>
      <c r="E1" s="1"/>
      <c r="F1" s="1"/>
      <c r="G1" s="1"/>
      <c r="H1" s="186" t="s">
        <v>52</v>
      </c>
      <c r="I1" s="186"/>
      <c r="J1" s="186"/>
      <c r="K1" s="187"/>
      <c r="L1" s="188"/>
      <c r="M1" s="1"/>
      <c r="N1" s="1"/>
      <c r="O1" s="1"/>
      <c r="P1" s="1"/>
      <c r="Q1" s="1"/>
      <c r="R1" s="1"/>
      <c r="S1" s="1"/>
      <c r="T1" s="1"/>
      <c r="U1" s="1"/>
      <c r="V1" s="1"/>
      <c r="W1" s="1"/>
      <c r="X1" s="1"/>
      <c r="Y1" s="1"/>
      <c r="Z1" s="1"/>
      <c r="AA1" s="1"/>
      <c r="AB1" s="1"/>
      <c r="AC1" s="1"/>
      <c r="AD1" s="1"/>
    </row>
    <row r="2" spans="1:30" ht="24" thickBot="1">
      <c r="A2" s="1"/>
      <c r="B2" s="2" t="s">
        <v>29</v>
      </c>
      <c r="C2" s="1"/>
      <c r="D2" s="1"/>
      <c r="E2" s="1"/>
      <c r="F2" s="1"/>
      <c r="G2" s="3"/>
      <c r="H2" s="3"/>
      <c r="I2" s="3"/>
      <c r="J2" s="1"/>
      <c r="L2" s="1"/>
      <c r="M2" s="1"/>
      <c r="N2" s="1"/>
      <c r="O2" s="1"/>
      <c r="P2" s="1"/>
      <c r="Q2" s="1"/>
      <c r="R2" s="1"/>
      <c r="S2" s="1"/>
      <c r="T2" s="1"/>
      <c r="U2" s="1"/>
      <c r="V2" s="1"/>
      <c r="W2" s="1"/>
      <c r="X2" s="1"/>
      <c r="Y2" s="1"/>
      <c r="Z2" s="1"/>
      <c r="AA2" s="1"/>
      <c r="AB2" s="1"/>
      <c r="AC2" s="1"/>
      <c r="AD2" s="1"/>
    </row>
    <row r="3" spans="1:30" ht="13.5" thickBot="1">
      <c r="A3" s="1"/>
      <c r="B3" s="1"/>
      <c r="C3" s="1"/>
      <c r="D3" s="1"/>
      <c r="E3" s="1"/>
      <c r="F3" s="1"/>
      <c r="G3" s="167" t="s">
        <v>1</v>
      </c>
      <c r="H3" s="28"/>
      <c r="I3" s="28"/>
      <c r="J3" s="27"/>
      <c r="L3" s="1"/>
      <c r="M3" s="1"/>
      <c r="N3" s="1"/>
      <c r="O3" s="1"/>
      <c r="P3" s="1"/>
      <c r="Q3" s="1"/>
      <c r="R3" s="1"/>
      <c r="S3" s="1"/>
      <c r="T3" s="1"/>
      <c r="U3" s="1"/>
      <c r="V3" s="1"/>
      <c r="W3" s="1"/>
      <c r="X3" s="1"/>
      <c r="Y3" s="1"/>
      <c r="Z3" s="1"/>
      <c r="AA3" s="1"/>
      <c r="AB3" s="1"/>
      <c r="AC3" s="1"/>
      <c r="AD3" s="1"/>
    </row>
    <row r="4" spans="1:30" ht="13.5" thickBot="1">
      <c r="A4" s="1"/>
      <c r="B4" s="135" t="s">
        <v>2</v>
      </c>
      <c r="C4" s="136"/>
      <c r="D4" s="137"/>
      <c r="E4" s="48"/>
      <c r="F4" s="120">
        <v>4.5</v>
      </c>
      <c r="G4" s="167" t="str">
        <f>IF(F4&lt;0,"out of range",IF(F4&lt;200,"Roof Catchment",IF(F4&lt;500,"Roof of large building or surface catchment","Surface catchment")))</f>
        <v>Roof Catchment</v>
      </c>
      <c r="H4" s="28"/>
      <c r="I4" s="28"/>
      <c r="J4" s="27"/>
      <c r="L4" s="1"/>
      <c r="M4" s="1"/>
      <c r="N4" s="1"/>
      <c r="O4" s="1"/>
      <c r="P4" s="1"/>
      <c r="Q4" s="1"/>
      <c r="R4" s="1"/>
      <c r="S4" s="1"/>
      <c r="T4" s="1"/>
      <c r="U4" s="1"/>
      <c r="V4" s="1"/>
      <c r="W4" s="1"/>
      <c r="X4" s="1"/>
      <c r="Y4" s="1"/>
      <c r="Z4" s="1"/>
      <c r="AA4" s="1"/>
      <c r="AB4" s="1"/>
      <c r="AC4" s="1"/>
      <c r="AD4" s="1"/>
    </row>
    <row r="5" spans="1:30" ht="13.5" thickBot="1">
      <c r="A5" s="1"/>
      <c r="B5" s="138" t="s">
        <v>30</v>
      </c>
      <c r="C5" s="139"/>
      <c r="D5" s="140"/>
      <c r="E5" s="53"/>
      <c r="F5" s="72">
        <v>0.3</v>
      </c>
      <c r="G5" s="167" t="str">
        <f>IF(F5&lt;0,"Out of range,value must be between 1 and 0",IF(F5&lt;0.2,"Natural soil and rock surfaces",IF(F5&lt;0.5,"Treated ground catchments",IF(F5&lt;0.8,"Concrete, plastic or rubber ground coverings",IF(F5&lt;1.001,"Roof tiles or tin sheeting","Out of range, value must be between 1 and 0")))))</f>
        <v>Treated ground catchments</v>
      </c>
      <c r="H5" s="28"/>
      <c r="I5" s="28"/>
      <c r="J5" s="27"/>
      <c r="L5" s="1"/>
      <c r="M5" s="1"/>
      <c r="N5" s="1"/>
      <c r="O5" s="1"/>
      <c r="P5" s="1"/>
      <c r="Q5" s="1"/>
      <c r="R5" s="1"/>
      <c r="S5" s="1"/>
      <c r="T5" s="1"/>
      <c r="U5" s="1"/>
      <c r="V5" s="1"/>
      <c r="W5" s="1"/>
      <c r="X5" s="1"/>
      <c r="Y5" s="1"/>
      <c r="Z5" s="1"/>
      <c r="AA5" s="1"/>
      <c r="AB5" s="1"/>
      <c r="AC5" s="1"/>
      <c r="AD5" s="1"/>
    </row>
    <row r="6" spans="1:30" ht="13.5" thickBot="1">
      <c r="A6" s="1"/>
      <c r="B6" s="138" t="s">
        <v>34</v>
      </c>
      <c r="C6" s="139"/>
      <c r="D6" s="140"/>
      <c r="E6" s="53"/>
      <c r="F6" s="72">
        <v>0.8</v>
      </c>
      <c r="G6" s="167"/>
      <c r="H6" s="28"/>
      <c r="I6" s="28"/>
      <c r="J6" s="27"/>
      <c r="L6" s="1"/>
      <c r="M6" s="1"/>
      <c r="N6" s="1"/>
      <c r="O6" s="1"/>
      <c r="P6" s="1"/>
      <c r="Q6" s="1"/>
      <c r="R6" s="1"/>
      <c r="S6" s="1"/>
      <c r="T6" s="1"/>
      <c r="U6" s="1"/>
      <c r="V6" s="1"/>
      <c r="W6" s="1"/>
      <c r="X6" s="1"/>
      <c r="Y6" s="1"/>
      <c r="Z6" s="1"/>
      <c r="AA6" s="1"/>
      <c r="AB6" s="1"/>
      <c r="AC6" s="1"/>
      <c r="AD6" s="1"/>
    </row>
    <row r="7" spans="1:30" ht="13.5" thickBot="1">
      <c r="A7" s="1"/>
      <c r="B7" s="138" t="s">
        <v>35</v>
      </c>
      <c r="C7" s="139"/>
      <c r="D7" s="140"/>
      <c r="E7" s="53"/>
      <c r="F7" s="72">
        <v>2500</v>
      </c>
      <c r="G7" s="167"/>
      <c r="H7" s="28"/>
      <c r="I7" s="28"/>
      <c r="J7" s="27"/>
      <c r="L7" s="1"/>
      <c r="M7" s="1"/>
      <c r="N7" s="1"/>
      <c r="O7" s="1"/>
      <c r="P7" s="1"/>
      <c r="Q7" s="1"/>
      <c r="R7" s="1"/>
      <c r="S7" s="1"/>
      <c r="T7" s="1"/>
      <c r="U7" s="1"/>
      <c r="V7" s="1"/>
      <c r="W7" s="1"/>
      <c r="X7" s="1"/>
      <c r="Y7" s="1"/>
      <c r="Z7" s="1"/>
      <c r="AA7" s="1"/>
      <c r="AB7" s="1"/>
      <c r="AC7" s="1"/>
      <c r="AD7" s="1"/>
    </row>
    <row r="8" spans="1:30" ht="13.5" thickBot="1">
      <c r="A8" s="1"/>
      <c r="B8" s="138" t="s">
        <v>36</v>
      </c>
      <c r="C8" s="139"/>
      <c r="D8" s="140"/>
      <c r="E8" s="53"/>
      <c r="F8" s="192">
        <f>F6*F7/12/30.4</f>
        <v>5.482456140350877</v>
      </c>
      <c r="G8" s="167"/>
      <c r="H8" s="175"/>
      <c r="I8" s="28"/>
      <c r="J8" s="27"/>
      <c r="L8" s="1"/>
      <c r="M8" s="1"/>
      <c r="N8" s="1"/>
      <c r="O8" s="1"/>
      <c r="P8" s="1"/>
      <c r="Q8" s="1"/>
      <c r="R8" s="1"/>
      <c r="S8" s="1"/>
      <c r="T8" s="1"/>
      <c r="U8" s="1"/>
      <c r="V8" s="1"/>
      <c r="W8" s="1"/>
      <c r="X8" s="1"/>
      <c r="Y8" s="1"/>
      <c r="Z8" s="1"/>
      <c r="AA8" s="1"/>
      <c r="AB8" s="1"/>
      <c r="AC8" s="1"/>
      <c r="AD8" s="1"/>
    </row>
    <row r="9" spans="1:30" ht="13.5" thickBot="1">
      <c r="A9" s="1"/>
      <c r="B9" s="138" t="s">
        <v>37</v>
      </c>
      <c r="C9" s="139"/>
      <c r="D9" s="140"/>
      <c r="E9" s="53"/>
      <c r="F9" s="72">
        <v>1</v>
      </c>
      <c r="G9" s="167"/>
      <c r="H9" s="175"/>
      <c r="I9" s="28"/>
      <c r="J9" s="27"/>
      <c r="L9" s="1"/>
      <c r="M9" s="1"/>
      <c r="N9" s="1"/>
      <c r="O9" s="1"/>
      <c r="P9" s="1"/>
      <c r="Q9" s="1"/>
      <c r="R9" s="1"/>
      <c r="S9" s="1"/>
      <c r="T9" s="1"/>
      <c r="U9" s="1"/>
      <c r="V9" s="1"/>
      <c r="W9" s="1"/>
      <c r="X9" s="1"/>
      <c r="Y9" s="1"/>
      <c r="Z9" s="1"/>
      <c r="AA9" s="1"/>
      <c r="AB9" s="1"/>
      <c r="AC9" s="1"/>
      <c r="AD9" s="1"/>
    </row>
    <row r="10" spans="1:30" ht="13.5" thickBot="1">
      <c r="A10" s="1"/>
      <c r="B10" s="138" t="s">
        <v>38</v>
      </c>
      <c r="C10" s="139"/>
      <c r="D10" s="140"/>
      <c r="E10" s="53"/>
      <c r="F10" s="192">
        <f>$F$9*$F$8</f>
        <v>5.482456140350877</v>
      </c>
      <c r="G10" s="167"/>
      <c r="H10" s="175"/>
      <c r="I10" s="28"/>
      <c r="J10" s="27"/>
      <c r="L10" s="1"/>
      <c r="M10" s="1"/>
      <c r="N10" s="1"/>
      <c r="O10" s="1"/>
      <c r="P10" s="1"/>
      <c r="Q10" s="1"/>
      <c r="R10" s="1"/>
      <c r="S10" s="1"/>
      <c r="T10" s="1"/>
      <c r="U10" s="1"/>
      <c r="V10" s="1"/>
      <c r="W10" s="1"/>
      <c r="X10" s="1"/>
      <c r="Y10" s="1"/>
      <c r="Z10" s="1"/>
      <c r="AA10" s="1"/>
      <c r="AB10" s="1"/>
      <c r="AC10" s="1"/>
      <c r="AD10" s="1"/>
    </row>
    <row r="11" spans="1:30" ht="13.5" thickBot="1">
      <c r="A11" s="1"/>
      <c r="B11" s="138" t="s">
        <v>39</v>
      </c>
      <c r="C11" s="139"/>
      <c r="D11" s="140"/>
      <c r="E11" s="53"/>
      <c r="F11" s="72">
        <v>1</v>
      </c>
      <c r="G11" s="167"/>
      <c r="H11" s="28"/>
      <c r="I11" s="28"/>
      <c r="J11" s="27"/>
      <c r="L11" s="1"/>
      <c r="M11" s="1"/>
      <c r="N11" s="1"/>
      <c r="O11" s="1"/>
      <c r="P11" s="1"/>
      <c r="Q11" s="1"/>
      <c r="R11" s="1"/>
      <c r="S11" s="1"/>
      <c r="T11" s="1"/>
      <c r="U11" s="1"/>
      <c r="V11" s="1"/>
      <c r="W11" s="1"/>
      <c r="X11" s="1"/>
      <c r="Y11" s="1"/>
      <c r="Z11" s="1"/>
      <c r="AA11" s="1"/>
      <c r="AB11" s="1"/>
      <c r="AC11" s="1"/>
      <c r="AD11" s="1"/>
    </row>
    <row r="12" spans="1:30" ht="13.5" thickBot="1">
      <c r="A12" s="1"/>
      <c r="B12" s="138" t="s">
        <v>40</v>
      </c>
      <c r="C12" s="139"/>
      <c r="D12" s="140"/>
      <c r="E12" s="53"/>
      <c r="F12" s="72">
        <v>10</v>
      </c>
      <c r="G12" s="167"/>
      <c r="H12" s="28"/>
      <c r="I12" s="28"/>
      <c r="J12" s="27"/>
      <c r="L12" s="1"/>
      <c r="M12" s="1"/>
      <c r="N12" s="1"/>
      <c r="O12" s="1"/>
      <c r="P12" s="1"/>
      <c r="Q12" s="1"/>
      <c r="R12" s="1"/>
      <c r="S12" s="1"/>
      <c r="T12" s="1"/>
      <c r="U12" s="1"/>
      <c r="V12" s="1"/>
      <c r="W12" s="1"/>
      <c r="X12" s="1"/>
      <c r="Y12" s="1"/>
      <c r="Z12" s="1"/>
      <c r="AA12" s="1"/>
      <c r="AB12" s="1"/>
      <c r="AC12" s="1"/>
      <c r="AD12" s="1"/>
    </row>
    <row r="13" spans="1:30" ht="13.5" thickBot="1">
      <c r="A13" s="1"/>
      <c r="B13" s="138" t="s">
        <v>50</v>
      </c>
      <c r="C13" s="139"/>
      <c r="D13" s="140"/>
      <c r="E13" s="53"/>
      <c r="F13" s="72">
        <v>0.5</v>
      </c>
      <c r="G13" s="167"/>
      <c r="H13" s="28"/>
      <c r="I13" s="28"/>
      <c r="J13" s="27"/>
      <c r="L13" s="1"/>
      <c r="M13" s="1"/>
      <c r="N13" s="1"/>
      <c r="O13" s="1"/>
      <c r="P13" s="1"/>
      <c r="Q13" s="1"/>
      <c r="R13" s="1"/>
      <c r="S13" s="1"/>
      <c r="T13" s="1"/>
      <c r="U13" s="1"/>
      <c r="V13" s="1"/>
      <c r="W13" s="1"/>
      <c r="X13" s="1"/>
      <c r="Y13" s="1"/>
      <c r="Z13" s="1"/>
      <c r="AA13" s="1"/>
      <c r="AB13" s="1"/>
      <c r="AC13" s="1"/>
      <c r="AD13" s="1"/>
    </row>
    <row r="14" spans="1:30" ht="12.75">
      <c r="A14" s="1"/>
      <c r="B14" s="138" t="s">
        <v>49</v>
      </c>
      <c r="C14" s="139"/>
      <c r="D14" s="140"/>
      <c r="E14" s="53"/>
      <c r="F14" s="121">
        <f>(1-F13)*F12*10*F11</f>
        <v>50</v>
      </c>
      <c r="G14" s="169"/>
      <c r="H14" s="168"/>
      <c r="I14" s="168"/>
      <c r="J14" s="170"/>
      <c r="L14" s="1"/>
      <c r="M14" s="1"/>
      <c r="N14" s="1"/>
      <c r="O14" s="1"/>
      <c r="P14" s="1"/>
      <c r="Q14" s="1"/>
      <c r="R14" s="1"/>
      <c r="S14" s="1"/>
      <c r="T14" s="1"/>
      <c r="U14" s="1"/>
      <c r="V14" s="1"/>
      <c r="W14" s="1"/>
      <c r="X14" s="1"/>
      <c r="Y14" s="1"/>
      <c r="Z14" s="1"/>
      <c r="AA14" s="1"/>
      <c r="AB14" s="1"/>
      <c r="AC14" s="1"/>
      <c r="AD14" s="1"/>
    </row>
    <row r="15" spans="1:30" ht="27" customHeight="1" thickBot="1">
      <c r="A15" s="1"/>
      <c r="B15" s="141" t="s">
        <v>41</v>
      </c>
      <c r="C15" s="142"/>
      <c r="D15" s="143"/>
      <c r="E15" s="53"/>
      <c r="F15" s="122">
        <f>$F$11*10*$F$12*F13</f>
        <v>50</v>
      </c>
      <c r="G15" s="171"/>
      <c r="H15" s="168"/>
      <c r="I15" s="168"/>
      <c r="J15" s="170"/>
      <c r="L15" s="1"/>
      <c r="M15" s="1"/>
      <c r="N15" s="1"/>
      <c r="O15" s="1"/>
      <c r="P15" s="1"/>
      <c r="Q15" s="1"/>
      <c r="R15" s="1"/>
      <c r="S15" s="1"/>
      <c r="T15" s="1"/>
      <c r="U15" s="1"/>
      <c r="V15" s="1"/>
      <c r="W15" s="1"/>
      <c r="X15" s="1"/>
      <c r="Y15" s="1"/>
      <c r="Z15" s="1"/>
      <c r="AA15" s="1"/>
      <c r="AB15" s="1"/>
      <c r="AC15" s="1"/>
      <c r="AD15" s="1"/>
    </row>
    <row r="16" spans="1:30" ht="53.25" customHeight="1" thickBot="1">
      <c r="A16" s="1"/>
      <c r="B16" s="176" t="s">
        <v>42</v>
      </c>
      <c r="C16" s="177"/>
      <c r="D16" s="178"/>
      <c r="E16" s="53"/>
      <c r="F16" s="75"/>
      <c r="G16" s="185" t="str">
        <f>IF(SMALL(I24:I35,1)&lt;0,"crop yield will be reduced because of moisture stress","Crop will produce a good yield")</f>
        <v>Crop will produce a good yield</v>
      </c>
      <c r="H16" s="183"/>
      <c r="I16" s="183"/>
      <c r="J16" s="184"/>
      <c r="L16" s="1"/>
      <c r="M16" s="1"/>
      <c r="N16" s="1"/>
      <c r="O16" s="1"/>
      <c r="P16" s="1"/>
      <c r="Q16" s="1"/>
      <c r="R16" s="1"/>
      <c r="S16" s="1"/>
      <c r="T16" s="1"/>
      <c r="U16" s="1"/>
      <c r="V16" s="1"/>
      <c r="W16" s="1"/>
      <c r="X16" s="1"/>
      <c r="Y16" s="1"/>
      <c r="Z16" s="1"/>
      <c r="AA16" s="1"/>
      <c r="AB16" s="1"/>
      <c r="AC16" s="1"/>
      <c r="AD16" s="1"/>
    </row>
    <row r="17" spans="1:30" ht="36.75" customHeight="1" thickBot="1">
      <c r="A17" s="1"/>
      <c r="B17" s="144" t="s">
        <v>43</v>
      </c>
      <c r="C17" s="145"/>
      <c r="D17" s="146"/>
      <c r="E17" s="59"/>
      <c r="F17" s="75">
        <f>IF(LARGE(J24:J35,1)&gt;F$15,LARGE(J24:J35,1)-F$15,0)</f>
        <v>0</v>
      </c>
      <c r="G17" s="172"/>
      <c r="H17" s="173"/>
      <c r="I17" s="173"/>
      <c r="J17" s="174"/>
      <c r="L17" s="1"/>
      <c r="M17" s="1"/>
      <c r="N17" s="1"/>
      <c r="O17" s="1"/>
      <c r="P17" s="1"/>
      <c r="Q17" s="1"/>
      <c r="R17" s="1"/>
      <c r="S17" s="1"/>
      <c r="T17" s="1"/>
      <c r="U17" s="1"/>
      <c r="V17" s="1"/>
      <c r="W17" s="1"/>
      <c r="X17" s="1"/>
      <c r="Y17" s="1"/>
      <c r="Z17" s="1"/>
      <c r="AA17" s="1"/>
      <c r="AB17" s="1"/>
      <c r="AC17" s="1"/>
      <c r="AD17" s="1"/>
    </row>
    <row r="18" spans="1:30" ht="25.5" customHeight="1" thickBot="1">
      <c r="A18" s="1"/>
      <c r="B18" s="124"/>
      <c r="C18" s="124"/>
      <c r="D18" s="124"/>
      <c r="E18" s="123"/>
      <c r="F18" s="125"/>
      <c r="G18" s="123"/>
      <c r="H18" s="123"/>
      <c r="I18" s="123"/>
      <c r="J18" s="1"/>
      <c r="L18" s="1"/>
      <c r="M18" s="1"/>
      <c r="N18" s="1"/>
      <c r="O18" s="1"/>
      <c r="P18" s="1"/>
      <c r="Q18" s="1"/>
      <c r="R18" s="1"/>
      <c r="S18" s="1"/>
      <c r="T18" s="1"/>
      <c r="U18" s="1"/>
      <c r="V18" s="1"/>
      <c r="W18" s="1"/>
      <c r="X18" s="1"/>
      <c r="Y18" s="1"/>
      <c r="Z18" s="1"/>
      <c r="AA18" s="1"/>
      <c r="AB18" s="1"/>
      <c r="AC18" s="1"/>
      <c r="AD18" s="1"/>
    </row>
    <row r="19" spans="1:30" ht="16.5" customHeight="1">
      <c r="A19" s="1"/>
      <c r="B19" s="124"/>
      <c r="C19" s="124"/>
      <c r="D19" s="109" t="s">
        <v>44</v>
      </c>
      <c r="E19" s="110"/>
      <c r="F19" s="110"/>
      <c r="G19" s="110"/>
      <c r="H19" s="111">
        <v>1</v>
      </c>
      <c r="I19" s="112"/>
      <c r="J19" s="1"/>
      <c r="L19" s="1"/>
      <c r="M19" s="1"/>
      <c r="N19" s="1"/>
      <c r="O19" s="1"/>
      <c r="P19" s="1"/>
      <c r="Q19" s="1"/>
      <c r="R19" s="1"/>
      <c r="S19" s="1"/>
      <c r="T19" s="1"/>
      <c r="U19" s="1"/>
      <c r="V19" s="1"/>
      <c r="W19" s="1"/>
      <c r="X19" s="1"/>
      <c r="Y19" s="1"/>
      <c r="Z19" s="1"/>
      <c r="AA19" s="1"/>
      <c r="AB19" s="1"/>
      <c r="AC19" s="1"/>
      <c r="AD19" s="1"/>
    </row>
    <row r="20" spans="1:30" ht="15.75" customHeight="1" thickBot="1">
      <c r="A20" s="1"/>
      <c r="B20" s="3"/>
      <c r="C20" s="3"/>
      <c r="D20" s="113" t="s">
        <v>45</v>
      </c>
      <c r="E20" s="114"/>
      <c r="F20" s="114"/>
      <c r="G20" s="114"/>
      <c r="H20" s="115">
        <v>4</v>
      </c>
      <c r="I20" s="116"/>
      <c r="J20" s="1"/>
      <c r="L20" s="1"/>
      <c r="M20" s="1"/>
      <c r="N20" s="1"/>
      <c r="O20" s="1"/>
      <c r="P20" s="1"/>
      <c r="Q20" s="1"/>
      <c r="R20" s="1"/>
      <c r="S20" s="1"/>
      <c r="T20" s="1"/>
      <c r="U20" s="1"/>
      <c r="V20" s="1"/>
      <c r="W20" s="1"/>
      <c r="X20" s="1"/>
      <c r="Y20" s="1"/>
      <c r="Z20" s="1"/>
      <c r="AA20" s="1"/>
      <c r="AB20" s="1"/>
      <c r="AC20" s="1"/>
      <c r="AD20" s="1"/>
    </row>
    <row r="21" spans="1:30" ht="9.75" customHeight="1" thickBot="1">
      <c r="A21" s="1"/>
      <c r="B21" s="3"/>
      <c r="C21" s="3"/>
      <c r="D21" s="3"/>
      <c r="E21" s="3"/>
      <c r="F21" s="3"/>
      <c r="G21" s="3"/>
      <c r="H21" s="3"/>
      <c r="I21" s="1"/>
      <c r="J21" s="1"/>
      <c r="L21" s="1"/>
      <c r="M21" s="1"/>
      <c r="N21" s="1"/>
      <c r="O21" s="1"/>
      <c r="P21" s="1"/>
      <c r="Q21" s="1"/>
      <c r="R21" s="1"/>
      <c r="S21" s="1"/>
      <c r="T21" s="1"/>
      <c r="U21" s="1"/>
      <c r="V21" s="1"/>
      <c r="W21" s="1"/>
      <c r="X21" s="1"/>
      <c r="Y21" s="1"/>
      <c r="Z21" s="1"/>
      <c r="AA21" s="1"/>
      <c r="AB21" s="1"/>
      <c r="AC21" s="1"/>
      <c r="AD21" s="1"/>
    </row>
    <row r="22" spans="1:30" ht="71.25" customHeight="1" thickBot="1">
      <c r="A22" s="1"/>
      <c r="B22" s="179" t="s">
        <v>8</v>
      </c>
      <c r="C22" s="158" t="s">
        <v>9</v>
      </c>
      <c r="D22" s="163" t="s">
        <v>10</v>
      </c>
      <c r="E22" s="155"/>
      <c r="F22" s="155" t="s">
        <v>54</v>
      </c>
      <c r="G22" s="163" t="s">
        <v>55</v>
      </c>
      <c r="H22" s="156" t="s">
        <v>56</v>
      </c>
      <c r="I22" s="163" t="s">
        <v>57</v>
      </c>
      <c r="J22" s="157" t="s">
        <v>51</v>
      </c>
      <c r="L22" s="1"/>
      <c r="M22" s="1"/>
      <c r="N22" s="1"/>
      <c r="O22" s="1"/>
      <c r="P22" s="1"/>
      <c r="Q22" s="1"/>
      <c r="R22" s="1"/>
      <c r="S22" s="1"/>
      <c r="T22" s="1"/>
      <c r="U22" s="1"/>
      <c r="V22" s="1"/>
      <c r="W22" s="1"/>
      <c r="X22" s="1"/>
      <c r="Y22" s="1"/>
      <c r="Z22" s="1"/>
      <c r="AA22" s="1"/>
      <c r="AB22" s="1"/>
      <c r="AC22" s="1"/>
      <c r="AD22" s="1"/>
    </row>
    <row r="23" spans="1:30" ht="12.75">
      <c r="A23" s="1"/>
      <c r="B23" s="180"/>
      <c r="C23" s="159"/>
      <c r="D23" s="164"/>
      <c r="E23" s="147"/>
      <c r="F23" s="147"/>
      <c r="G23" s="164"/>
      <c r="H23" s="148"/>
      <c r="I23" s="164"/>
      <c r="J23" s="151"/>
      <c r="L23" s="1"/>
      <c r="M23" s="1"/>
      <c r="N23" s="1"/>
      <c r="O23" s="1"/>
      <c r="P23" s="1"/>
      <c r="Q23" s="1"/>
      <c r="R23" s="1"/>
      <c r="S23" s="1"/>
      <c r="T23" s="1"/>
      <c r="U23" s="1"/>
      <c r="V23" s="1"/>
      <c r="W23" s="1"/>
      <c r="X23" s="1"/>
      <c r="Y23" s="1"/>
      <c r="Z23" s="1"/>
      <c r="AA23" s="1"/>
      <c r="AB23" s="1"/>
      <c r="AC23" s="1"/>
      <c r="AD23" s="1"/>
    </row>
    <row r="24" spans="1:30" ht="12.75">
      <c r="A24" s="1"/>
      <c r="B24" s="181" t="s">
        <v>22</v>
      </c>
      <c r="C24" s="160">
        <v>109</v>
      </c>
      <c r="D24" s="165">
        <f aca="true" t="shared" si="0" ref="D24:D35">C24+D23</f>
        <v>109</v>
      </c>
      <c r="E24" s="149" t="s">
        <v>15</v>
      </c>
      <c r="F24" s="149">
        <f>((C24*$F$4*$F$5)/$F$9)</f>
        <v>147.15</v>
      </c>
      <c r="G24" s="165">
        <f>D24+((D24*$F$4*$F$5)/$F$9)-(F$14)</f>
        <v>206.14999999999998</v>
      </c>
      <c r="H24" s="150">
        <f>IF(OR(L24&gt;=$H$19,$H$20&lt;L24),($F$8*30.4),H23)</f>
        <v>166.66666666666666</v>
      </c>
      <c r="I24" s="165">
        <f aca="true" t="shared" si="1" ref="I24:I35">G24-H24</f>
        <v>39.48333333333332</v>
      </c>
      <c r="J24" s="151">
        <f aca="true" t="shared" si="2" ref="J24:J35">IF(I24&lt;0,0,IF(I24&gt;F$15,F$15,I24))</f>
        <v>39.48333333333332</v>
      </c>
      <c r="L24" s="1">
        <v>1</v>
      </c>
      <c r="M24" s="1"/>
      <c r="N24" s="1"/>
      <c r="O24" s="1"/>
      <c r="P24" s="1"/>
      <c r="Q24" s="1"/>
      <c r="R24" s="1"/>
      <c r="S24" s="1"/>
      <c r="T24" s="1"/>
      <c r="U24" s="1"/>
      <c r="V24" s="1"/>
      <c r="W24" s="1"/>
      <c r="X24" s="1"/>
      <c r="Y24" s="1"/>
      <c r="Z24" s="1"/>
      <c r="AA24" s="1"/>
      <c r="AB24" s="1"/>
      <c r="AC24" s="1"/>
      <c r="AD24" s="1"/>
    </row>
    <row r="25" spans="1:30" ht="12.75">
      <c r="A25" s="1"/>
      <c r="B25" s="181" t="s">
        <v>15</v>
      </c>
      <c r="C25" s="160">
        <v>55</v>
      </c>
      <c r="D25" s="165">
        <f t="shared" si="0"/>
        <v>164</v>
      </c>
      <c r="E25" s="149" t="s">
        <v>17</v>
      </c>
      <c r="F25" s="149">
        <f aca="true" t="shared" si="3" ref="F25:F35">((C25*$F$4*$F$5)/$F$9)</f>
        <v>74.25</v>
      </c>
      <c r="G25" s="165">
        <f aca="true" t="shared" si="4" ref="G25:G35">D25+((D25*$F$4*$F$5)/$F$9)</f>
        <v>385.4</v>
      </c>
      <c r="H25" s="150">
        <f aca="true" t="shared" si="5" ref="H25:H35">IF(AND(L25&gt;=$H$19,L25&lt;=$H$20),H24+($F$8*30.4),H24)</f>
        <v>333.3333333333333</v>
      </c>
      <c r="I25" s="165">
        <f t="shared" si="1"/>
        <v>52.06666666666666</v>
      </c>
      <c r="J25" s="151">
        <f t="shared" si="2"/>
        <v>50</v>
      </c>
      <c r="L25" s="1">
        <v>2</v>
      </c>
      <c r="M25" s="1"/>
      <c r="N25" s="1"/>
      <c r="O25" s="1"/>
      <c r="P25" s="1"/>
      <c r="Q25" s="1"/>
      <c r="R25" s="1"/>
      <c r="S25" s="1"/>
      <c r="T25" s="1"/>
      <c r="U25" s="1"/>
      <c r="V25" s="1"/>
      <c r="W25" s="1"/>
      <c r="X25" s="1"/>
      <c r="Y25" s="1"/>
      <c r="Z25" s="1"/>
      <c r="AA25" s="1"/>
      <c r="AB25" s="1"/>
      <c r="AC25" s="1"/>
      <c r="AD25" s="1"/>
    </row>
    <row r="26" spans="1:30" ht="12.75">
      <c r="A26" s="1"/>
      <c r="B26" s="181" t="s">
        <v>17</v>
      </c>
      <c r="C26" s="160">
        <v>77.5</v>
      </c>
      <c r="D26" s="165">
        <f t="shared" si="0"/>
        <v>241.5</v>
      </c>
      <c r="E26" s="149" t="s">
        <v>19</v>
      </c>
      <c r="F26" s="149">
        <f t="shared" si="3"/>
        <v>104.625</v>
      </c>
      <c r="G26" s="165">
        <f t="shared" si="4"/>
        <v>567.525</v>
      </c>
      <c r="H26" s="150">
        <f t="shared" si="5"/>
        <v>500</v>
      </c>
      <c r="I26" s="165">
        <f t="shared" si="1"/>
        <v>67.52499999999998</v>
      </c>
      <c r="J26" s="151">
        <f t="shared" si="2"/>
        <v>50</v>
      </c>
      <c r="L26" s="1">
        <v>3</v>
      </c>
      <c r="M26" s="1"/>
      <c r="N26" s="1"/>
      <c r="O26" s="1"/>
      <c r="P26" s="1"/>
      <c r="Q26" s="1"/>
      <c r="R26" s="1"/>
      <c r="S26" s="1"/>
      <c r="T26" s="1"/>
      <c r="U26" s="1"/>
      <c r="V26" s="1"/>
      <c r="W26" s="1"/>
      <c r="X26" s="1"/>
      <c r="Y26" s="1"/>
      <c r="Z26" s="1"/>
      <c r="AA26" s="1"/>
      <c r="AB26" s="1"/>
      <c r="AC26" s="1"/>
      <c r="AD26" s="1"/>
    </row>
    <row r="27" spans="1:30" ht="12.75">
      <c r="A27" s="1"/>
      <c r="B27" s="181" t="s">
        <v>19</v>
      </c>
      <c r="C27" s="160">
        <v>59.5</v>
      </c>
      <c r="D27" s="165">
        <f t="shared" si="0"/>
        <v>301</v>
      </c>
      <c r="E27" s="149" t="s">
        <v>21</v>
      </c>
      <c r="F27" s="149">
        <f t="shared" si="3"/>
        <v>80.325</v>
      </c>
      <c r="G27" s="165">
        <f t="shared" si="4"/>
        <v>707.3499999999999</v>
      </c>
      <c r="H27" s="150">
        <f t="shared" si="5"/>
        <v>666.6666666666666</v>
      </c>
      <c r="I27" s="165">
        <f t="shared" si="1"/>
        <v>40.68333333333328</v>
      </c>
      <c r="J27" s="151">
        <f t="shared" si="2"/>
        <v>40.68333333333328</v>
      </c>
      <c r="L27" s="1">
        <v>4</v>
      </c>
      <c r="M27" s="1"/>
      <c r="N27" s="1"/>
      <c r="O27" s="1"/>
      <c r="P27" s="1"/>
      <c r="Q27" s="1"/>
      <c r="R27" s="1"/>
      <c r="S27" s="1"/>
      <c r="T27" s="1"/>
      <c r="U27" s="1"/>
      <c r="V27" s="1"/>
      <c r="W27" s="1"/>
      <c r="X27" s="1"/>
      <c r="Y27" s="1"/>
      <c r="Z27" s="1"/>
      <c r="AA27" s="1"/>
      <c r="AB27" s="1"/>
      <c r="AC27" s="1"/>
      <c r="AD27" s="1"/>
    </row>
    <row r="28" spans="1:30" ht="12.75">
      <c r="A28" s="1"/>
      <c r="B28" s="181" t="s">
        <v>21</v>
      </c>
      <c r="C28" s="160">
        <v>0</v>
      </c>
      <c r="D28" s="165">
        <f t="shared" si="0"/>
        <v>301</v>
      </c>
      <c r="E28" s="149" t="s">
        <v>23</v>
      </c>
      <c r="F28" s="149">
        <f t="shared" si="3"/>
        <v>0</v>
      </c>
      <c r="G28" s="165">
        <f t="shared" si="4"/>
        <v>707.3499999999999</v>
      </c>
      <c r="H28" s="150">
        <f t="shared" si="5"/>
        <v>666.6666666666666</v>
      </c>
      <c r="I28" s="165">
        <f t="shared" si="1"/>
        <v>40.68333333333328</v>
      </c>
      <c r="J28" s="151">
        <f t="shared" si="2"/>
        <v>40.68333333333328</v>
      </c>
      <c r="L28" s="1">
        <v>5</v>
      </c>
      <c r="M28" s="1"/>
      <c r="N28" s="1"/>
      <c r="O28" s="1"/>
      <c r="P28" s="1"/>
      <c r="Q28" s="1"/>
      <c r="R28" s="1"/>
      <c r="S28" s="1"/>
      <c r="T28" s="1"/>
      <c r="U28" s="1"/>
      <c r="V28" s="1"/>
      <c r="W28" s="1"/>
      <c r="X28" s="1"/>
      <c r="Y28" s="1"/>
      <c r="Z28" s="1"/>
      <c r="AA28" s="1"/>
      <c r="AB28" s="1"/>
      <c r="AC28" s="1"/>
      <c r="AD28" s="1"/>
    </row>
    <row r="29" spans="1:30" ht="12.75">
      <c r="A29" s="1"/>
      <c r="B29" s="181" t="s">
        <v>23</v>
      </c>
      <c r="C29" s="161">
        <v>0</v>
      </c>
      <c r="D29" s="165">
        <f t="shared" si="0"/>
        <v>301</v>
      </c>
      <c r="E29" s="149" t="s">
        <v>24</v>
      </c>
      <c r="F29" s="149">
        <f t="shared" si="3"/>
        <v>0</v>
      </c>
      <c r="G29" s="165">
        <f t="shared" si="4"/>
        <v>707.3499999999999</v>
      </c>
      <c r="H29" s="150">
        <f t="shared" si="5"/>
        <v>666.6666666666666</v>
      </c>
      <c r="I29" s="165">
        <f t="shared" si="1"/>
        <v>40.68333333333328</v>
      </c>
      <c r="J29" s="151">
        <f t="shared" si="2"/>
        <v>40.68333333333328</v>
      </c>
      <c r="L29" s="1">
        <v>6</v>
      </c>
      <c r="M29" s="1"/>
      <c r="N29" s="1"/>
      <c r="O29" s="1"/>
      <c r="P29" s="1"/>
      <c r="Q29" s="1"/>
      <c r="R29" s="1"/>
      <c r="S29" s="1"/>
      <c r="T29" s="1"/>
      <c r="U29" s="1"/>
      <c r="V29" s="1"/>
      <c r="W29" s="1"/>
      <c r="X29" s="1"/>
      <c r="Y29" s="1"/>
      <c r="Z29" s="1"/>
      <c r="AA29" s="1"/>
      <c r="AB29" s="1"/>
      <c r="AC29" s="1"/>
      <c r="AD29" s="1"/>
    </row>
    <row r="30" spans="1:30" ht="12.75">
      <c r="A30" s="1"/>
      <c r="B30" s="181" t="s">
        <v>24</v>
      </c>
      <c r="C30" s="161">
        <v>0</v>
      </c>
      <c r="D30" s="165">
        <f t="shared" si="0"/>
        <v>301</v>
      </c>
      <c r="E30" s="149" t="s">
        <v>25</v>
      </c>
      <c r="F30" s="149">
        <f t="shared" si="3"/>
        <v>0</v>
      </c>
      <c r="G30" s="165">
        <f t="shared" si="4"/>
        <v>707.3499999999999</v>
      </c>
      <c r="H30" s="150">
        <f t="shared" si="5"/>
        <v>666.6666666666666</v>
      </c>
      <c r="I30" s="165">
        <f t="shared" si="1"/>
        <v>40.68333333333328</v>
      </c>
      <c r="J30" s="151">
        <f t="shared" si="2"/>
        <v>40.68333333333328</v>
      </c>
      <c r="L30" s="1">
        <v>7</v>
      </c>
      <c r="M30" s="1"/>
      <c r="N30" s="1"/>
      <c r="O30" s="1"/>
      <c r="P30" s="1"/>
      <c r="Q30" s="1"/>
      <c r="R30" s="1"/>
      <c r="S30" s="1"/>
      <c r="T30" s="1"/>
      <c r="U30" s="1"/>
      <c r="V30" s="1"/>
      <c r="W30" s="1"/>
      <c r="X30" s="1"/>
      <c r="Y30" s="1"/>
      <c r="Z30" s="1"/>
      <c r="AA30" s="1"/>
      <c r="AB30" s="1"/>
      <c r="AC30" s="1"/>
      <c r="AD30" s="1"/>
    </row>
    <row r="31" spans="1:30" ht="12.75">
      <c r="A31" s="1"/>
      <c r="B31" s="181" t="s">
        <v>25</v>
      </c>
      <c r="C31" s="161">
        <v>0</v>
      </c>
      <c r="D31" s="165">
        <f t="shared" si="0"/>
        <v>301</v>
      </c>
      <c r="E31" s="149" t="s">
        <v>14</v>
      </c>
      <c r="F31" s="149">
        <f t="shared" si="3"/>
        <v>0</v>
      </c>
      <c r="G31" s="165">
        <f t="shared" si="4"/>
        <v>707.3499999999999</v>
      </c>
      <c r="H31" s="150">
        <f t="shared" si="5"/>
        <v>666.6666666666666</v>
      </c>
      <c r="I31" s="165">
        <f t="shared" si="1"/>
        <v>40.68333333333328</v>
      </c>
      <c r="J31" s="151">
        <f t="shared" si="2"/>
        <v>40.68333333333328</v>
      </c>
      <c r="L31" s="1">
        <v>8</v>
      </c>
      <c r="M31" s="1"/>
      <c r="N31" s="1"/>
      <c r="O31" s="1"/>
      <c r="P31" s="1"/>
      <c r="Q31" s="1"/>
      <c r="R31" s="1"/>
      <c r="S31" s="1"/>
      <c r="T31" s="1"/>
      <c r="U31" s="1"/>
      <c r="V31" s="1"/>
      <c r="W31" s="1"/>
      <c r="X31" s="1"/>
      <c r="Y31" s="1"/>
      <c r="Z31" s="1"/>
      <c r="AA31" s="1"/>
      <c r="AB31" s="1"/>
      <c r="AC31" s="1"/>
      <c r="AD31" s="1"/>
    </row>
    <row r="32" spans="1:30" ht="12.75">
      <c r="A32" s="1"/>
      <c r="B32" s="181" t="s">
        <v>14</v>
      </c>
      <c r="C32" s="161">
        <v>0</v>
      </c>
      <c r="D32" s="165">
        <f t="shared" si="0"/>
        <v>301</v>
      </c>
      <c r="E32" s="149" t="s">
        <v>16</v>
      </c>
      <c r="F32" s="149">
        <f t="shared" si="3"/>
        <v>0</v>
      </c>
      <c r="G32" s="165">
        <f t="shared" si="4"/>
        <v>707.3499999999999</v>
      </c>
      <c r="H32" s="150">
        <f t="shared" si="5"/>
        <v>666.6666666666666</v>
      </c>
      <c r="I32" s="165">
        <f t="shared" si="1"/>
        <v>40.68333333333328</v>
      </c>
      <c r="J32" s="151">
        <f t="shared" si="2"/>
        <v>40.68333333333328</v>
      </c>
      <c r="L32" s="1">
        <v>9</v>
      </c>
      <c r="M32" s="1"/>
      <c r="N32" s="1"/>
      <c r="O32" s="1"/>
      <c r="P32" s="1"/>
      <c r="Q32" s="1"/>
      <c r="R32" s="1"/>
      <c r="S32" s="1"/>
      <c r="T32" s="1"/>
      <c r="U32" s="1"/>
      <c r="V32" s="1"/>
      <c r="W32" s="1"/>
      <c r="X32" s="1"/>
      <c r="Y32" s="1"/>
      <c r="Z32" s="1"/>
      <c r="AA32" s="1"/>
      <c r="AB32" s="1"/>
      <c r="AC32" s="1"/>
      <c r="AD32" s="1"/>
    </row>
    <row r="33" spans="1:30" ht="12.75">
      <c r="A33" s="1"/>
      <c r="B33" s="181" t="s">
        <v>16</v>
      </c>
      <c r="C33" s="161">
        <v>0</v>
      </c>
      <c r="D33" s="165">
        <f t="shared" si="0"/>
        <v>301</v>
      </c>
      <c r="E33" s="149" t="s">
        <v>18</v>
      </c>
      <c r="F33" s="149">
        <f t="shared" si="3"/>
        <v>0</v>
      </c>
      <c r="G33" s="165">
        <f t="shared" si="4"/>
        <v>707.3499999999999</v>
      </c>
      <c r="H33" s="150">
        <f t="shared" si="5"/>
        <v>666.6666666666666</v>
      </c>
      <c r="I33" s="165">
        <f t="shared" si="1"/>
        <v>40.68333333333328</v>
      </c>
      <c r="J33" s="151">
        <f t="shared" si="2"/>
        <v>40.68333333333328</v>
      </c>
      <c r="L33" s="1">
        <v>10</v>
      </c>
      <c r="M33" s="1"/>
      <c r="N33" s="1"/>
      <c r="O33" s="1"/>
      <c r="P33" s="1"/>
      <c r="Q33" s="1"/>
      <c r="R33" s="1"/>
      <c r="S33" s="1"/>
      <c r="T33" s="1"/>
      <c r="U33" s="1"/>
      <c r="V33" s="1"/>
      <c r="W33" s="1"/>
      <c r="X33" s="1"/>
      <c r="Y33" s="1"/>
      <c r="Z33" s="1"/>
      <c r="AA33" s="1"/>
      <c r="AB33" s="1"/>
      <c r="AC33" s="1"/>
      <c r="AD33" s="1"/>
    </row>
    <row r="34" spans="1:30" ht="12.75">
      <c r="A34" s="1"/>
      <c r="B34" s="181" t="s">
        <v>18</v>
      </c>
      <c r="C34" s="161">
        <v>15.5</v>
      </c>
      <c r="D34" s="165">
        <f t="shared" si="0"/>
        <v>316.5</v>
      </c>
      <c r="E34" s="149" t="s">
        <v>20</v>
      </c>
      <c r="F34" s="149">
        <f t="shared" si="3"/>
        <v>20.925</v>
      </c>
      <c r="G34" s="165">
        <f t="shared" si="4"/>
        <v>743.775</v>
      </c>
      <c r="H34" s="150">
        <f t="shared" si="5"/>
        <v>666.6666666666666</v>
      </c>
      <c r="I34" s="165">
        <f t="shared" si="1"/>
        <v>77.10833333333335</v>
      </c>
      <c r="J34" s="151">
        <f t="shared" si="2"/>
        <v>50</v>
      </c>
      <c r="L34" s="1">
        <v>11</v>
      </c>
      <c r="M34" s="1"/>
      <c r="N34" s="1"/>
      <c r="O34" s="1"/>
      <c r="P34" s="1"/>
      <c r="Q34" s="1"/>
      <c r="R34" s="1"/>
      <c r="S34" s="1"/>
      <c r="T34" s="1"/>
      <c r="U34" s="1"/>
      <c r="V34" s="1"/>
      <c r="W34" s="1"/>
      <c r="X34" s="1"/>
      <c r="Y34" s="1"/>
      <c r="Z34" s="1"/>
      <c r="AA34" s="1"/>
      <c r="AB34" s="1"/>
      <c r="AC34" s="1"/>
      <c r="AD34" s="1"/>
    </row>
    <row r="35" spans="1:30" ht="13.5" thickBot="1">
      <c r="A35" s="1"/>
      <c r="B35" s="182" t="s">
        <v>20</v>
      </c>
      <c r="C35" s="162">
        <v>3.5</v>
      </c>
      <c r="D35" s="166">
        <f t="shared" si="0"/>
        <v>320</v>
      </c>
      <c r="E35" s="152" t="s">
        <v>22</v>
      </c>
      <c r="F35" s="152">
        <f t="shared" si="3"/>
        <v>4.725</v>
      </c>
      <c r="G35" s="166">
        <f t="shared" si="4"/>
        <v>752</v>
      </c>
      <c r="H35" s="153">
        <f t="shared" si="5"/>
        <v>666.6666666666666</v>
      </c>
      <c r="I35" s="166">
        <f t="shared" si="1"/>
        <v>85.33333333333337</v>
      </c>
      <c r="J35" s="154">
        <f t="shared" si="2"/>
        <v>50</v>
      </c>
      <c r="L35" s="1">
        <v>12</v>
      </c>
      <c r="M35" s="1"/>
      <c r="N35" s="1"/>
      <c r="O35" s="1"/>
      <c r="P35" s="1"/>
      <c r="Q35" s="1"/>
      <c r="R35" s="1"/>
      <c r="S35" s="1"/>
      <c r="T35" s="1"/>
      <c r="U35" s="1"/>
      <c r="V35" s="1"/>
      <c r="W35" s="1"/>
      <c r="X35" s="1"/>
      <c r="Y35" s="1"/>
      <c r="Z35" s="1"/>
      <c r="AA35" s="1"/>
      <c r="AB35" s="1"/>
      <c r="AC35" s="1"/>
      <c r="AD35" s="1"/>
    </row>
    <row r="36" spans="1:30" ht="12.75">
      <c r="A36" s="1"/>
      <c r="B36" s="1"/>
      <c r="C36" s="1"/>
      <c r="D36" s="1"/>
      <c r="E36" s="1"/>
      <c r="F36" s="1"/>
      <c r="G36" s="1"/>
      <c r="H36" s="1"/>
      <c r="I36" s="1"/>
      <c r="J36" s="1"/>
      <c r="L36" s="1"/>
      <c r="M36" s="1"/>
      <c r="N36" s="1"/>
      <c r="O36" s="1"/>
      <c r="P36" s="1"/>
      <c r="Q36" s="1"/>
      <c r="R36" s="1"/>
      <c r="S36" s="1"/>
      <c r="T36" s="1"/>
      <c r="U36" s="1"/>
      <c r="V36" s="1"/>
      <c r="W36" s="1"/>
      <c r="X36" s="1"/>
      <c r="Y36" s="1"/>
      <c r="Z36" s="1"/>
      <c r="AA36" s="1"/>
      <c r="AB36" s="1"/>
      <c r="AC36" s="1"/>
      <c r="AD36" s="1"/>
    </row>
    <row r="37" spans="1:30" ht="12.75">
      <c r="A37" s="1"/>
      <c r="B37" s="3"/>
      <c r="C37" s="3"/>
      <c r="D37" s="3"/>
      <c r="E37" s="3"/>
      <c r="F37" s="3"/>
      <c r="G37" s="3"/>
      <c r="H37" s="1"/>
      <c r="I37" s="1"/>
      <c r="J37" s="1"/>
      <c r="L37" s="1"/>
      <c r="M37" s="1"/>
      <c r="N37" s="1"/>
      <c r="O37" s="1"/>
      <c r="P37" s="1"/>
      <c r="Q37" s="1"/>
      <c r="R37" s="1"/>
      <c r="S37" s="1"/>
      <c r="T37" s="1"/>
      <c r="U37" s="1"/>
      <c r="V37" s="1"/>
      <c r="W37" s="1"/>
      <c r="X37" s="1"/>
      <c r="Y37" s="1"/>
      <c r="Z37" s="1"/>
      <c r="AA37" s="1"/>
      <c r="AB37" s="1"/>
      <c r="AC37" s="1"/>
      <c r="AD37" s="1"/>
    </row>
    <row r="38" spans="1:30" ht="12.75">
      <c r="A38" s="1"/>
      <c r="B38" s="3"/>
      <c r="C38" s="3"/>
      <c r="D38" s="3"/>
      <c r="E38" s="3"/>
      <c r="F38" s="3"/>
      <c r="G38" s="3"/>
      <c r="H38" s="1"/>
      <c r="I38" s="1"/>
      <c r="J38" s="1"/>
      <c r="L38" s="1"/>
      <c r="M38" s="1"/>
      <c r="N38" s="1"/>
      <c r="O38" s="1"/>
      <c r="P38" s="1"/>
      <c r="Q38" s="1"/>
      <c r="R38" s="1"/>
      <c r="S38" s="1"/>
      <c r="T38" s="1"/>
      <c r="U38" s="1"/>
      <c r="V38" s="1"/>
      <c r="W38" s="1"/>
      <c r="X38" s="1"/>
      <c r="Y38" s="1"/>
      <c r="Z38" s="1"/>
      <c r="AA38" s="1"/>
      <c r="AB38" s="1"/>
      <c r="AC38" s="1"/>
      <c r="AD38" s="1"/>
    </row>
    <row r="39" spans="1:30" ht="12.75">
      <c r="A39" s="1"/>
      <c r="B39" s="1"/>
      <c r="C39" s="1"/>
      <c r="D39" s="1"/>
      <c r="E39" s="1"/>
      <c r="F39" s="1"/>
      <c r="G39" s="1"/>
      <c r="H39" s="1"/>
      <c r="I39" s="1"/>
      <c r="J39" s="1"/>
      <c r="L39" s="1"/>
      <c r="M39" s="1"/>
      <c r="N39" s="1"/>
      <c r="O39" s="1"/>
      <c r="P39" s="1"/>
      <c r="Q39" s="1"/>
      <c r="R39" s="1"/>
      <c r="S39" s="1"/>
      <c r="T39" s="1"/>
      <c r="U39" s="1"/>
      <c r="V39" s="1"/>
      <c r="W39" s="1"/>
      <c r="X39" s="1"/>
      <c r="Y39" s="1"/>
      <c r="Z39" s="1"/>
      <c r="AA39" s="1"/>
      <c r="AB39" s="1"/>
      <c r="AC39" s="1"/>
      <c r="AD39" s="1"/>
    </row>
    <row r="40" spans="1:30" ht="12.75">
      <c r="A40" s="1"/>
      <c r="B40" s="1"/>
      <c r="C40" s="1"/>
      <c r="D40" s="1"/>
      <c r="E40" s="1"/>
      <c r="F40" s="1"/>
      <c r="G40" s="1"/>
      <c r="H40" s="1"/>
      <c r="I40" s="1"/>
      <c r="J40" s="1"/>
      <c r="L40" s="1"/>
      <c r="M40" s="1"/>
      <c r="N40" s="1"/>
      <c r="O40" s="1"/>
      <c r="P40" s="1"/>
      <c r="Q40" s="1"/>
      <c r="R40" s="1"/>
      <c r="S40" s="1"/>
      <c r="T40" s="1"/>
      <c r="U40" s="1"/>
      <c r="V40" s="1"/>
      <c r="W40" s="1"/>
      <c r="X40" s="1"/>
      <c r="Y40" s="1"/>
      <c r="Z40" s="1"/>
      <c r="AA40" s="1"/>
      <c r="AB40" s="1"/>
      <c r="AC40" s="1"/>
      <c r="AD40" s="1"/>
    </row>
    <row r="41" spans="1:30" ht="12.75">
      <c r="A41" s="1"/>
      <c r="B41" s="1"/>
      <c r="C41" s="1"/>
      <c r="D41" s="1"/>
      <c r="E41" s="1"/>
      <c r="F41" s="1"/>
      <c r="G41" s="1"/>
      <c r="H41" s="1"/>
      <c r="I41" s="1"/>
      <c r="J41" s="1"/>
      <c r="L41" s="1"/>
      <c r="M41" s="1"/>
      <c r="N41" s="1"/>
      <c r="O41" s="1"/>
      <c r="P41" s="1"/>
      <c r="Q41" s="1"/>
      <c r="R41" s="1"/>
      <c r="S41" s="1"/>
      <c r="T41" s="1"/>
      <c r="U41" s="1"/>
      <c r="V41" s="1"/>
      <c r="W41" s="1"/>
      <c r="X41" s="1"/>
      <c r="Y41" s="1"/>
      <c r="Z41" s="1"/>
      <c r="AA41" s="1"/>
      <c r="AB41" s="1"/>
      <c r="AC41" s="1"/>
      <c r="AD41" s="1"/>
    </row>
    <row r="42" spans="1:30" ht="12.75">
      <c r="A42" s="1"/>
      <c r="B42" s="1"/>
      <c r="C42" s="1"/>
      <c r="D42" s="1"/>
      <c r="E42" s="1"/>
      <c r="F42" s="1"/>
      <c r="G42" s="1"/>
      <c r="H42" s="1"/>
      <c r="I42" s="1"/>
      <c r="J42" s="1"/>
      <c r="L42" s="1"/>
      <c r="M42" s="1"/>
      <c r="N42" s="1"/>
      <c r="O42" s="1"/>
      <c r="P42" s="1"/>
      <c r="Q42" s="1"/>
      <c r="R42" s="1"/>
      <c r="S42" s="1"/>
      <c r="T42" s="1"/>
      <c r="U42" s="1"/>
      <c r="V42" s="1"/>
      <c r="W42" s="1"/>
      <c r="X42" s="1"/>
      <c r="Y42" s="1"/>
      <c r="Z42" s="1"/>
      <c r="AA42" s="1"/>
      <c r="AB42" s="1"/>
      <c r="AC42" s="1"/>
      <c r="AD42" s="1"/>
    </row>
    <row r="43" spans="1:30" ht="12.75">
      <c r="A43" s="1"/>
      <c r="B43" s="1"/>
      <c r="C43" s="1"/>
      <c r="D43" s="1"/>
      <c r="E43" s="1"/>
      <c r="F43" s="1"/>
      <c r="G43" s="1"/>
      <c r="H43" s="1"/>
      <c r="I43" s="1"/>
      <c r="J43" s="1"/>
      <c r="L43" s="1"/>
      <c r="M43" s="1"/>
      <c r="N43" s="1"/>
      <c r="O43" s="1"/>
      <c r="P43" s="1"/>
      <c r="Q43" s="1"/>
      <c r="R43" s="1"/>
      <c r="S43" s="1"/>
      <c r="T43" s="1"/>
      <c r="U43" s="1"/>
      <c r="V43" s="1"/>
      <c r="W43" s="1"/>
      <c r="X43" s="1"/>
      <c r="Y43" s="1"/>
      <c r="Z43" s="1"/>
      <c r="AA43" s="1"/>
      <c r="AB43" s="1"/>
      <c r="AC43" s="1"/>
      <c r="AD43" s="1"/>
    </row>
    <row r="44" spans="1:30" ht="12.75">
      <c r="A44" s="1"/>
      <c r="B44" s="1"/>
      <c r="C44" s="1"/>
      <c r="D44" s="1"/>
      <c r="E44" s="1"/>
      <c r="F44" s="1"/>
      <c r="G44" s="1"/>
      <c r="H44" s="1"/>
      <c r="I44" s="1"/>
      <c r="J44" s="1"/>
      <c r="L44" s="1"/>
      <c r="M44" s="1"/>
      <c r="N44" s="1"/>
      <c r="O44" s="1"/>
      <c r="P44" s="1"/>
      <c r="Q44" s="1"/>
      <c r="R44" s="1"/>
      <c r="S44" s="1"/>
      <c r="T44" s="1"/>
      <c r="U44" s="1"/>
      <c r="V44" s="1"/>
      <c r="W44" s="1"/>
      <c r="X44" s="1"/>
      <c r="Y44" s="1"/>
      <c r="Z44" s="1"/>
      <c r="AA44" s="1"/>
      <c r="AB44" s="1"/>
      <c r="AC44" s="1"/>
      <c r="AD44" s="1"/>
    </row>
    <row r="45" spans="1:30" ht="12.75">
      <c r="A45" s="1"/>
      <c r="B45" s="1"/>
      <c r="C45" s="1"/>
      <c r="D45" s="1"/>
      <c r="E45" s="1"/>
      <c r="F45" s="1"/>
      <c r="G45" s="1"/>
      <c r="H45" s="1"/>
      <c r="I45" s="1"/>
      <c r="J45" s="1"/>
      <c r="L45" s="1"/>
      <c r="M45" s="1"/>
      <c r="N45" s="1"/>
      <c r="O45" s="1"/>
      <c r="P45" s="1"/>
      <c r="Q45" s="1"/>
      <c r="R45" s="1"/>
      <c r="S45" s="1"/>
      <c r="T45" s="1"/>
      <c r="U45" s="1"/>
      <c r="V45" s="1"/>
      <c r="W45" s="1"/>
      <c r="X45" s="1"/>
      <c r="Y45" s="1"/>
      <c r="Z45" s="1"/>
      <c r="AA45" s="1"/>
      <c r="AB45" s="1"/>
      <c r="AC45" s="1"/>
      <c r="AD45" s="1"/>
    </row>
    <row r="46" spans="1:30" ht="12.75">
      <c r="A46" s="1"/>
      <c r="B46" s="1"/>
      <c r="C46" s="1"/>
      <c r="D46" s="1"/>
      <c r="E46" s="1"/>
      <c r="F46" s="1"/>
      <c r="G46" s="1"/>
      <c r="H46" s="1"/>
      <c r="I46" s="1"/>
      <c r="J46" s="1"/>
      <c r="L46" s="1"/>
      <c r="M46" s="1"/>
      <c r="N46" s="1"/>
      <c r="O46" s="1"/>
      <c r="P46" s="1"/>
      <c r="Q46" s="1"/>
      <c r="R46" s="1"/>
      <c r="S46" s="1"/>
      <c r="T46" s="1"/>
      <c r="U46" s="1"/>
      <c r="V46" s="1"/>
      <c r="W46" s="1"/>
      <c r="X46" s="1"/>
      <c r="Y46" s="1"/>
      <c r="Z46" s="1"/>
      <c r="AA46" s="1"/>
      <c r="AB46" s="1"/>
      <c r="AC46" s="1"/>
      <c r="AD46" s="1"/>
    </row>
    <row r="47" spans="1:30" ht="12.75">
      <c r="A47" s="1"/>
      <c r="B47" s="1"/>
      <c r="C47" s="1"/>
      <c r="D47" s="1"/>
      <c r="E47" s="1"/>
      <c r="F47" s="1"/>
      <c r="G47" s="1"/>
      <c r="H47" s="1"/>
      <c r="I47" s="1"/>
      <c r="J47" s="1"/>
      <c r="L47" s="1"/>
      <c r="M47" s="1"/>
      <c r="N47" s="1"/>
      <c r="O47" s="1"/>
      <c r="P47" s="1"/>
      <c r="Q47" s="1"/>
      <c r="R47" s="1"/>
      <c r="S47" s="1"/>
      <c r="T47" s="1"/>
      <c r="U47" s="1"/>
      <c r="V47" s="1"/>
      <c r="W47" s="1"/>
      <c r="X47" s="1"/>
      <c r="Y47" s="1"/>
      <c r="Z47" s="1"/>
      <c r="AA47" s="1"/>
      <c r="AB47" s="1"/>
      <c r="AC47" s="1"/>
      <c r="AD47" s="1"/>
    </row>
    <row r="48" spans="1:20" ht="12.75">
      <c r="A48" s="1"/>
      <c r="B48" s="1"/>
      <c r="C48" s="1"/>
      <c r="D48" s="1"/>
      <c r="E48" s="1"/>
      <c r="F48" s="1"/>
      <c r="G48" s="1"/>
      <c r="H48" s="1"/>
      <c r="I48" s="1"/>
      <c r="J48" s="1"/>
      <c r="L48" s="1"/>
      <c r="M48" s="1"/>
      <c r="N48" s="1"/>
      <c r="O48" s="1"/>
      <c r="P48" s="1"/>
      <c r="Q48" s="1"/>
      <c r="R48" s="1"/>
      <c r="S48" s="1"/>
      <c r="T48" s="1"/>
    </row>
    <row r="49" spans="1:20" ht="12.75">
      <c r="A49" s="1"/>
      <c r="B49" s="1"/>
      <c r="C49" s="1"/>
      <c r="D49" s="1"/>
      <c r="E49" s="1"/>
      <c r="F49" s="1"/>
      <c r="G49" s="1"/>
      <c r="H49" s="1"/>
      <c r="I49" s="1"/>
      <c r="J49" s="1"/>
      <c r="L49" s="1"/>
      <c r="M49" s="1"/>
      <c r="N49" s="1"/>
      <c r="O49" s="1"/>
      <c r="P49" s="1"/>
      <c r="Q49" s="1"/>
      <c r="R49" s="1"/>
      <c r="S49" s="1"/>
      <c r="T49" s="1"/>
    </row>
    <row r="50" spans="1:20" ht="12.75">
      <c r="A50" s="1"/>
      <c r="B50" s="1"/>
      <c r="C50" s="1"/>
      <c r="D50" s="1"/>
      <c r="E50" s="1"/>
      <c r="F50" s="1"/>
      <c r="G50" s="1"/>
      <c r="H50" s="1"/>
      <c r="I50" s="1"/>
      <c r="J50" s="1"/>
      <c r="L50" s="1"/>
      <c r="M50" s="1"/>
      <c r="N50" s="1"/>
      <c r="O50" s="1"/>
      <c r="P50" s="1"/>
      <c r="Q50" s="1"/>
      <c r="R50" s="1"/>
      <c r="S50" s="1"/>
      <c r="T50" s="1"/>
    </row>
    <row r="51" spans="1:20" ht="12.75">
      <c r="A51" s="1"/>
      <c r="B51" s="1"/>
      <c r="C51" s="1"/>
      <c r="D51" s="1"/>
      <c r="E51" s="1"/>
      <c r="F51" s="1"/>
      <c r="G51" s="1"/>
      <c r="H51" s="1"/>
      <c r="I51" s="1"/>
      <c r="J51" s="1"/>
      <c r="L51" s="1"/>
      <c r="M51" s="1"/>
      <c r="N51" s="1"/>
      <c r="O51" s="1"/>
      <c r="P51" s="1"/>
      <c r="Q51" s="1"/>
      <c r="R51" s="1"/>
      <c r="S51" s="1"/>
      <c r="T51" s="1"/>
    </row>
    <row r="52" spans="1:20" ht="12.75">
      <c r="A52" s="1"/>
      <c r="B52" s="1"/>
      <c r="C52" s="1"/>
      <c r="D52" s="1"/>
      <c r="E52" s="1"/>
      <c r="F52" s="1"/>
      <c r="G52" s="1"/>
      <c r="H52" s="1"/>
      <c r="I52" s="1"/>
      <c r="J52" s="1"/>
      <c r="L52" s="1"/>
      <c r="M52" s="1"/>
      <c r="N52" s="1"/>
      <c r="O52" s="1"/>
      <c r="P52" s="1"/>
      <c r="Q52" s="1"/>
      <c r="R52" s="1"/>
      <c r="S52" s="1"/>
      <c r="T52" s="1"/>
    </row>
    <row r="53" spans="1:20" ht="12.75">
      <c r="A53" s="1"/>
      <c r="B53" s="1"/>
      <c r="C53" s="1"/>
      <c r="D53" s="1"/>
      <c r="E53" s="1"/>
      <c r="F53" s="1"/>
      <c r="G53" s="1"/>
      <c r="H53" s="1"/>
      <c r="I53" s="1"/>
      <c r="J53" s="1"/>
      <c r="L53" s="1"/>
      <c r="M53" s="1"/>
      <c r="N53" s="1"/>
      <c r="O53" s="1"/>
      <c r="P53" s="1"/>
      <c r="Q53" s="1"/>
      <c r="R53" s="1"/>
      <c r="S53" s="1"/>
      <c r="T53" s="1"/>
    </row>
    <row r="54" spans="1:20" ht="12.75">
      <c r="A54" s="1"/>
      <c r="B54" s="1"/>
      <c r="C54" s="1"/>
      <c r="D54" s="1"/>
      <c r="E54" s="1"/>
      <c r="F54" s="1"/>
      <c r="G54" s="1"/>
      <c r="H54" s="1"/>
      <c r="I54" s="1"/>
      <c r="J54" s="1"/>
      <c r="L54" s="1"/>
      <c r="M54" s="1"/>
      <c r="N54" s="1"/>
      <c r="O54" s="1"/>
      <c r="P54" s="1"/>
      <c r="Q54" s="1"/>
      <c r="R54" s="1"/>
      <c r="S54" s="1"/>
      <c r="T54" s="1"/>
    </row>
    <row r="55" spans="1:20" ht="12.75">
      <c r="A55" s="1"/>
      <c r="B55" s="1"/>
      <c r="C55" s="1"/>
      <c r="D55" s="1"/>
      <c r="E55" s="1"/>
      <c r="F55" s="1"/>
      <c r="G55" s="1"/>
      <c r="H55" s="1"/>
      <c r="I55" s="1"/>
      <c r="J55" s="1"/>
      <c r="L55" s="1"/>
      <c r="M55" s="1"/>
      <c r="N55" s="1"/>
      <c r="O55" s="1"/>
      <c r="P55" s="1"/>
      <c r="Q55" s="1"/>
      <c r="R55" s="1"/>
      <c r="S55" s="1"/>
      <c r="T55" s="1"/>
    </row>
    <row r="56" spans="1:20" ht="12.75">
      <c r="A56" s="1"/>
      <c r="B56" s="1"/>
      <c r="C56" s="1"/>
      <c r="D56" s="1"/>
      <c r="E56" s="1"/>
      <c r="F56" s="1"/>
      <c r="G56" s="1"/>
      <c r="H56" s="1"/>
      <c r="I56" s="1"/>
      <c r="J56" s="1"/>
      <c r="L56" s="1"/>
      <c r="M56" s="1"/>
      <c r="N56" s="1"/>
      <c r="O56" s="1"/>
      <c r="P56" s="1"/>
      <c r="Q56" s="1"/>
      <c r="R56" s="1"/>
      <c r="S56" s="1"/>
      <c r="T56" s="1"/>
    </row>
    <row r="57" spans="1:20" ht="12.75">
      <c r="A57" s="1"/>
      <c r="B57" s="1"/>
      <c r="C57" s="1"/>
      <c r="D57" s="1"/>
      <c r="E57" s="1"/>
      <c r="F57" s="1"/>
      <c r="G57" s="1"/>
      <c r="H57" s="1"/>
      <c r="I57" s="1"/>
      <c r="J57" s="1"/>
      <c r="L57" s="1"/>
      <c r="M57" s="1"/>
      <c r="N57" s="1"/>
      <c r="O57" s="1"/>
      <c r="P57" s="1"/>
      <c r="Q57" s="1"/>
      <c r="R57" s="1"/>
      <c r="S57" s="1"/>
      <c r="T57" s="1"/>
    </row>
    <row r="58" spans="1:20" ht="12.75">
      <c r="A58" s="1"/>
      <c r="B58" s="1"/>
      <c r="C58" s="1"/>
      <c r="D58" s="1"/>
      <c r="E58" s="1"/>
      <c r="F58" s="1"/>
      <c r="G58" s="1"/>
      <c r="H58" s="1"/>
      <c r="I58" s="1"/>
      <c r="J58" s="1"/>
      <c r="L58" s="1"/>
      <c r="M58" s="1"/>
      <c r="N58" s="1"/>
      <c r="O58" s="1"/>
      <c r="P58" s="1"/>
      <c r="Q58" s="1"/>
      <c r="R58" s="1"/>
      <c r="S58" s="1"/>
      <c r="T58" s="1"/>
    </row>
    <row r="59" spans="1:20" ht="12.75">
      <c r="A59" s="1"/>
      <c r="B59" s="1"/>
      <c r="C59" s="1"/>
      <c r="D59" s="1"/>
      <c r="E59" s="1"/>
      <c r="F59" s="1"/>
      <c r="G59" s="1"/>
      <c r="H59" s="1"/>
      <c r="I59" s="1"/>
      <c r="J59" s="1"/>
      <c r="L59" s="1"/>
      <c r="M59" s="1"/>
      <c r="N59" s="1"/>
      <c r="O59" s="1"/>
      <c r="P59" s="1"/>
      <c r="Q59" s="1"/>
      <c r="R59" s="1"/>
      <c r="S59" s="1"/>
      <c r="T59" s="1"/>
    </row>
    <row r="60" spans="1:20" ht="12.75">
      <c r="A60" s="1"/>
      <c r="B60" s="1"/>
      <c r="C60" s="1"/>
      <c r="D60" s="1"/>
      <c r="E60" s="1"/>
      <c r="F60" s="1"/>
      <c r="G60" s="1"/>
      <c r="H60" s="1"/>
      <c r="I60" s="1"/>
      <c r="J60" s="1"/>
      <c r="L60" s="1"/>
      <c r="M60" s="1"/>
      <c r="N60" s="1"/>
      <c r="O60" s="1"/>
      <c r="P60" s="1"/>
      <c r="Q60" s="1"/>
      <c r="R60" s="1"/>
      <c r="S60" s="1"/>
      <c r="T60" s="1"/>
    </row>
    <row r="61" spans="1:20" ht="12.75">
      <c r="A61" s="1"/>
      <c r="B61" s="1"/>
      <c r="C61" s="1"/>
      <c r="D61" s="1"/>
      <c r="E61" s="1"/>
      <c r="F61" s="1"/>
      <c r="G61" s="1"/>
      <c r="H61" s="1"/>
      <c r="I61" s="1"/>
      <c r="J61" s="1"/>
      <c r="L61" s="1"/>
      <c r="M61" s="1"/>
      <c r="N61" s="1"/>
      <c r="O61" s="1"/>
      <c r="P61" s="1"/>
      <c r="Q61" s="1"/>
      <c r="R61" s="1"/>
      <c r="S61" s="1"/>
      <c r="T61" s="1"/>
    </row>
    <row r="62" spans="1:20" ht="12.75">
      <c r="A62" s="1"/>
      <c r="B62" s="1"/>
      <c r="C62" s="1"/>
      <c r="D62" s="1"/>
      <c r="E62" s="1"/>
      <c r="F62" s="1"/>
      <c r="G62" s="1"/>
      <c r="H62" s="1"/>
      <c r="I62" s="1"/>
      <c r="J62" s="1"/>
      <c r="L62" s="1"/>
      <c r="M62" s="1"/>
      <c r="N62" s="1"/>
      <c r="O62" s="1"/>
      <c r="P62" s="1"/>
      <c r="Q62" s="1"/>
      <c r="R62" s="1"/>
      <c r="S62" s="1"/>
      <c r="T62" s="1"/>
    </row>
    <row r="63" spans="1:20" ht="12.75">
      <c r="A63" s="1"/>
      <c r="B63" s="1"/>
      <c r="C63" s="1"/>
      <c r="D63" s="1"/>
      <c r="E63" s="1"/>
      <c r="F63" s="1"/>
      <c r="G63" s="1"/>
      <c r="H63" s="1"/>
      <c r="I63" s="1"/>
      <c r="J63" s="1"/>
      <c r="L63" s="1"/>
      <c r="M63" s="1"/>
      <c r="N63" s="1"/>
      <c r="O63" s="1"/>
      <c r="P63" s="1"/>
      <c r="Q63" s="1"/>
      <c r="R63" s="1"/>
      <c r="S63" s="1"/>
      <c r="T63" s="1"/>
    </row>
    <row r="64" spans="1:20" ht="12.75">
      <c r="A64" s="1"/>
      <c r="B64" s="1"/>
      <c r="C64" s="1"/>
      <c r="D64" s="1"/>
      <c r="E64" s="1"/>
      <c r="F64" s="1"/>
      <c r="G64" s="1"/>
      <c r="H64" s="1"/>
      <c r="I64" s="1"/>
      <c r="J64" s="1"/>
      <c r="L64" s="1"/>
      <c r="M64" s="1"/>
      <c r="N64" s="1"/>
      <c r="O64" s="1"/>
      <c r="P64" s="1"/>
      <c r="Q64" s="1"/>
      <c r="R64" s="1"/>
      <c r="S64" s="1"/>
      <c r="T64" s="1"/>
    </row>
    <row r="65" spans="1:20" ht="12.75">
      <c r="A65" s="1"/>
      <c r="B65" s="1"/>
      <c r="C65" s="1"/>
      <c r="D65" s="1"/>
      <c r="E65" s="1"/>
      <c r="F65" s="1"/>
      <c r="G65" s="1"/>
      <c r="H65" s="1"/>
      <c r="I65" s="1"/>
      <c r="J65" s="1"/>
      <c r="L65" s="1"/>
      <c r="M65" s="1"/>
      <c r="N65" s="1"/>
      <c r="O65" s="1"/>
      <c r="P65" s="1"/>
      <c r="Q65" s="1"/>
      <c r="R65" s="1"/>
      <c r="S65" s="1"/>
      <c r="T65" s="1"/>
    </row>
    <row r="66" spans="1:20" ht="12.75">
      <c r="A66" s="1"/>
      <c r="B66" s="1"/>
      <c r="C66" s="1"/>
      <c r="D66" s="1"/>
      <c r="E66" s="1"/>
      <c r="F66" s="1"/>
      <c r="G66" s="1"/>
      <c r="H66" s="1"/>
      <c r="I66" s="1"/>
      <c r="J66" s="1"/>
      <c r="L66" s="1"/>
      <c r="M66" s="1"/>
      <c r="N66" s="1"/>
      <c r="O66" s="1"/>
      <c r="P66" s="1"/>
      <c r="Q66" s="1"/>
      <c r="R66" s="1"/>
      <c r="S66" s="1"/>
      <c r="T66" s="1"/>
    </row>
    <row r="67" spans="1:20" ht="12.75">
      <c r="A67" s="1"/>
      <c r="B67" s="1"/>
      <c r="C67" s="1"/>
      <c r="D67" s="1"/>
      <c r="E67" s="1"/>
      <c r="F67" s="1"/>
      <c r="G67" s="1"/>
      <c r="H67" s="1"/>
      <c r="I67" s="1"/>
      <c r="J67" s="1"/>
      <c r="L67" s="1"/>
      <c r="M67" s="1"/>
      <c r="N67" s="1"/>
      <c r="O67" s="1"/>
      <c r="P67" s="1"/>
      <c r="Q67" s="1"/>
      <c r="R67" s="1"/>
      <c r="S67" s="1"/>
      <c r="T67" s="1"/>
    </row>
    <row r="68" spans="1:20" ht="12.75">
      <c r="A68" s="1"/>
      <c r="B68" s="1"/>
      <c r="C68" s="1"/>
      <c r="D68" s="1"/>
      <c r="E68" s="1"/>
      <c r="F68" s="1"/>
      <c r="G68" s="1"/>
      <c r="H68" s="1"/>
      <c r="I68" s="1"/>
      <c r="J68" s="1"/>
      <c r="L68" s="1"/>
      <c r="M68" s="1"/>
      <c r="N68" s="1"/>
      <c r="O68" s="1"/>
      <c r="P68" s="1"/>
      <c r="Q68" s="1"/>
      <c r="R68" s="1"/>
      <c r="S68" s="1"/>
      <c r="T68" s="1"/>
    </row>
    <row r="69" spans="1:20" ht="12.75">
      <c r="A69" s="1"/>
      <c r="B69" s="1"/>
      <c r="C69" s="1"/>
      <c r="D69" s="1"/>
      <c r="E69" s="1"/>
      <c r="F69" s="1"/>
      <c r="G69" s="1"/>
      <c r="H69" s="1"/>
      <c r="I69" s="1"/>
      <c r="J69" s="1"/>
      <c r="L69" s="1"/>
      <c r="M69" s="1"/>
      <c r="N69" s="1"/>
      <c r="O69" s="1"/>
      <c r="P69" s="1"/>
      <c r="Q69" s="1"/>
      <c r="R69" s="1"/>
      <c r="S69" s="1"/>
      <c r="T69" s="1"/>
    </row>
    <row r="70" spans="1:20" ht="12.75">
      <c r="A70" s="1"/>
      <c r="B70" s="1"/>
      <c r="C70" s="1"/>
      <c r="D70" s="1"/>
      <c r="E70" s="1"/>
      <c r="F70" s="1"/>
      <c r="G70" s="1"/>
      <c r="H70" s="1"/>
      <c r="I70" s="1"/>
      <c r="J70" s="1"/>
      <c r="L70" s="1"/>
      <c r="M70" s="1"/>
      <c r="N70" s="1"/>
      <c r="O70" s="1"/>
      <c r="P70" s="1"/>
      <c r="Q70" s="1"/>
      <c r="R70" s="1"/>
      <c r="S70" s="1"/>
      <c r="T70" s="1"/>
    </row>
    <row r="71" spans="1:20" ht="12.75">
      <c r="A71" s="1"/>
      <c r="B71" s="1"/>
      <c r="C71" s="1"/>
      <c r="D71" s="1"/>
      <c r="E71" s="1"/>
      <c r="F71" s="1"/>
      <c r="G71" s="1"/>
      <c r="H71" s="1"/>
      <c r="I71" s="1"/>
      <c r="J71" s="1"/>
      <c r="L71" s="1"/>
      <c r="M71" s="1"/>
      <c r="N71" s="1"/>
      <c r="O71" s="1"/>
      <c r="P71" s="1"/>
      <c r="Q71" s="1"/>
      <c r="R71" s="1"/>
      <c r="S71" s="1"/>
      <c r="T71" s="1"/>
    </row>
    <row r="72" spans="1:20" ht="12.75">
      <c r="A72" s="1"/>
      <c r="B72" s="1"/>
      <c r="C72" s="1"/>
      <c r="D72" s="1"/>
      <c r="E72" s="1"/>
      <c r="F72" s="1"/>
      <c r="G72" s="1"/>
      <c r="H72" s="1"/>
      <c r="I72" s="1"/>
      <c r="J72" s="1"/>
      <c r="L72" s="1"/>
      <c r="M72" s="1"/>
      <c r="N72" s="1"/>
      <c r="O72" s="1"/>
      <c r="P72" s="1"/>
      <c r="Q72" s="1"/>
      <c r="R72" s="1"/>
      <c r="S72" s="1"/>
      <c r="T72" s="1"/>
    </row>
  </sheetData>
  <sheetProtection sheet="1" objects="1" scenarios="1"/>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Lumley</dc:creator>
  <cp:keywords/>
  <dc:description/>
  <cp:lastModifiedBy>azs808</cp:lastModifiedBy>
  <dcterms:created xsi:type="dcterms:W3CDTF">1998-06-04T11:28:49Z</dcterms:created>
  <dcterms:modified xsi:type="dcterms:W3CDTF">2005-07-12T12:45:39Z</dcterms:modified>
  <cp:category/>
  <cp:version/>
  <cp:contentType/>
  <cp:contentStatus/>
</cp:coreProperties>
</file>